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/Documents/_NWNW &amp; NA's/NWNW/_NWNW Financial &amp; Payroll/NWNW Budgets/21-22 Budget Prep/"/>
    </mc:Choice>
  </mc:AlternateContent>
  <xr:revisionPtr revIDLastSave="0" documentId="13_ncr:1_{0A4B9C47-E580-084C-B1F0-C23BD5BD67BE}" xr6:coauthVersionLast="46" xr6:coauthVersionMax="46" xr10:uidLastSave="{00000000-0000-0000-0000-000000000000}"/>
  <bookViews>
    <workbookView xWindow="0" yWindow="500" windowWidth="35840" windowHeight="20980" xr2:uid="{00000000-000D-0000-FFFF-FFFF00000000}"/>
  </bookViews>
  <sheets>
    <sheet name="21-22 Budget" sheetId="1" r:id="rId1"/>
    <sheet name="Summary of Budget Change Rq" sheetId="5" r:id="rId2"/>
    <sheet name="Watershed Resource Center" sheetId="7" r:id="rId3"/>
    <sheet name="Stormwater Stars" sheetId="6" r:id="rId4"/>
  </sheets>
  <definedNames>
    <definedName name="_xlnm.Print_Area" localSheetId="0">'21-22 Budget'!$A$1:$H$62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E36" i="6"/>
  <c r="D36" i="6"/>
  <c r="E30" i="6"/>
  <c r="D30" i="6"/>
  <c r="E27" i="6"/>
  <c r="D27" i="6"/>
  <c r="E22" i="6"/>
  <c r="D22" i="6"/>
  <c r="E15" i="6"/>
  <c r="D15" i="6"/>
  <c r="E12" i="6"/>
  <c r="E38" i="6" s="1"/>
  <c r="D12" i="6"/>
  <c r="G61" i="1" l="1"/>
  <c r="G28" i="1"/>
  <c r="G26" i="1"/>
  <c r="G19" i="1"/>
  <c r="G18" i="1"/>
  <c r="C10" i="5"/>
  <c r="E60" i="1"/>
  <c r="G59" i="1" l="1"/>
  <c r="G60" i="1"/>
  <c r="D27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24" i="1"/>
  <c r="B18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B19" i="1"/>
  <c r="B28" i="1"/>
  <c r="C25" i="1"/>
  <c r="C28" i="1" l="1"/>
  <c r="D28" i="1" s="1"/>
  <c r="D25" i="1"/>
  <c r="B26" i="1"/>
  <c r="C26" i="1"/>
  <c r="C60" i="1" s="1"/>
  <c r="D26" i="1" l="1"/>
  <c r="B61" i="1"/>
  <c r="B59" i="1"/>
  <c r="B60" i="1"/>
  <c r="B62" i="1" s="1"/>
</calcChain>
</file>

<file path=xl/sharedStrings.xml><?xml version="1.0" encoding="utf-8"?>
<sst xmlns="http://schemas.openxmlformats.org/spreadsheetml/2006/main" count="305" uniqueCount="238">
  <si>
    <t>REVENUE</t>
  </si>
  <si>
    <t>Other Government Grants</t>
  </si>
  <si>
    <t>Foundation/Trust Grants</t>
  </si>
  <si>
    <t>Contributed Income</t>
  </si>
  <si>
    <t>Earned Income</t>
  </si>
  <si>
    <t>Interest Revenue</t>
  </si>
  <si>
    <t>TOTAL REVENUE</t>
  </si>
  <si>
    <t>EXPENSE</t>
  </si>
  <si>
    <t>Payroll Expense</t>
  </si>
  <si>
    <t>Professional Services</t>
  </si>
  <si>
    <t>Occupancy</t>
  </si>
  <si>
    <t>Rent</t>
  </si>
  <si>
    <t>Supplies</t>
  </si>
  <si>
    <t>Newsletter Printing &amp; Delivery</t>
  </si>
  <si>
    <t>Non-Capital Equipment</t>
  </si>
  <si>
    <t>Corporation Filing Fees</t>
  </si>
  <si>
    <t>Individual Contributions</t>
  </si>
  <si>
    <t>Corporate Contributions</t>
  </si>
  <si>
    <t>Miscellaneous Income</t>
  </si>
  <si>
    <t>Salaries &amp; Wages</t>
  </si>
  <si>
    <t>Workers Comp Insurance</t>
  </si>
  <si>
    <t>Tax Accounting</t>
  </si>
  <si>
    <t>Bookkeeping &amp; Accounting</t>
  </si>
  <si>
    <t>Payroll Service Fees</t>
  </si>
  <si>
    <t>Other Professional Fees</t>
  </si>
  <si>
    <t>Equipment Rental &amp; Maintenance</t>
  </si>
  <si>
    <t>Materials &amp; Supplies</t>
  </si>
  <si>
    <t>Hospitality</t>
  </si>
  <si>
    <t>Printing &amp; Copying</t>
  </si>
  <si>
    <t>Postage &amp; Shipping</t>
  </si>
  <si>
    <t>Dues and Subscriptions</t>
  </si>
  <si>
    <t>Other Expenses</t>
  </si>
  <si>
    <t>Bank Charges &amp; Credit Card Fees</t>
  </si>
  <si>
    <t>Insurance-D&amp;O</t>
  </si>
  <si>
    <t xml:space="preserve">  </t>
  </si>
  <si>
    <t>Insurance-Prop &amp; Liab &amp; Liquor</t>
  </si>
  <si>
    <t>Notes</t>
  </si>
  <si>
    <t>Category</t>
  </si>
  <si>
    <t xml:space="preserve">Electronic Communications </t>
  </si>
  <si>
    <t>Web Hosting, Development &amp; Domains</t>
  </si>
  <si>
    <t>Oregon annual corporation fees plus CT-12 fees</t>
  </si>
  <si>
    <t>Telephone &amp; Internet</t>
  </si>
  <si>
    <t>NET INCOME</t>
  </si>
  <si>
    <t>TOTAL EXPENSE</t>
  </si>
  <si>
    <t>Miscellaneous Earned Income</t>
  </si>
  <si>
    <t xml:space="preserve">   </t>
  </si>
  <si>
    <t>Grant Revenue</t>
  </si>
  <si>
    <t xml:space="preserve">    </t>
  </si>
  <si>
    <t xml:space="preserve"> </t>
  </si>
  <si>
    <t>Employee Benefits--Retirement</t>
  </si>
  <si>
    <t xml:space="preserve">Payroll Taxes </t>
  </si>
  <si>
    <t>Employee Benefits-Health Insurance</t>
  </si>
  <si>
    <t>Stamps</t>
  </si>
  <si>
    <t>NAO 215, A-Frame Permit 68</t>
  </si>
  <si>
    <t>Contracted</t>
  </si>
  <si>
    <t>Water Cooler</t>
  </si>
  <si>
    <t>Total Non-Civic Life Income</t>
  </si>
  <si>
    <t>Civic Life Base Grant</t>
  </si>
  <si>
    <t>Civic Life BALANCE</t>
  </si>
  <si>
    <t>Service Fees 3200 + Retirement Fee 1260 (105/mo)</t>
  </si>
  <si>
    <t xml:space="preserve">Equal to 3% Wages </t>
  </si>
  <si>
    <t>2020-2021</t>
  </si>
  <si>
    <r>
      <t>Direct donations</t>
    </r>
    <r>
      <rPr>
        <i/>
        <sz val="10"/>
        <color indexed="8"/>
        <rFont val="Calibri"/>
        <family val="2"/>
      </rPr>
      <t xml:space="preserve"> </t>
    </r>
  </si>
  <si>
    <t xml:space="preserve"> Domains are paid ahead serveral years. Webhosting: Hostgator $180/yr  Security: Sucuri  $150/mo=$1800. </t>
  </si>
  <si>
    <t xml:space="preserve">Calendar Wiz 249 Mail  Microsoft:$240, ZOOM $180  </t>
  </si>
  <si>
    <t>Travel &amp; Mileage/ Personal Equipment</t>
  </si>
  <si>
    <t>Primarily Copier Lease rate</t>
  </si>
  <si>
    <t>Capacity Building</t>
  </si>
  <si>
    <t>Community  &amp; Board Trainings</t>
  </si>
  <si>
    <t>Civic Life Rollover</t>
  </si>
  <si>
    <t>Westside Watershed Center</t>
  </si>
  <si>
    <t>4 1-page plus add'l as needed</t>
  </si>
  <si>
    <t>NOTES for 21-22</t>
  </si>
  <si>
    <t>Watershed Resource Center</t>
  </si>
  <si>
    <t>Stormwater Stars</t>
  </si>
  <si>
    <t>Difference</t>
  </si>
  <si>
    <t>2021-2022</t>
  </si>
  <si>
    <t>Kroger</t>
  </si>
  <si>
    <t>33303 less 1575 admin fee</t>
  </si>
  <si>
    <t>Operational Expense Subtotal</t>
  </si>
  <si>
    <t>COLA</t>
  </si>
  <si>
    <t xml:space="preserve">Balances Line 13; Includes payroll and benefits separately from Civic Life $ </t>
  </si>
  <si>
    <t xml:space="preserve">$200 per employee per year </t>
  </si>
  <si>
    <t>$1731  / month x7  Increases to  $1800 (4% ) last 5 mo.</t>
  </si>
  <si>
    <t xml:space="preserve"> NWNW Draft FY21-22 Budget</t>
  </si>
  <si>
    <t>Estimated 15%, renews September; census will change. Need to review planss  in July/August</t>
  </si>
  <si>
    <t>Estimate 10% increase on pre-COVID rates, assuming more public activity</t>
  </si>
  <si>
    <t>Pay Ahead/Current  Notes</t>
  </si>
  <si>
    <t>Pay Ahead 6 months</t>
  </si>
  <si>
    <t>Pay ahead 5 months</t>
  </si>
  <si>
    <t>Pay Ahead</t>
  </si>
  <si>
    <t xml:space="preserve">Pay Ahead </t>
  </si>
  <si>
    <t>2020-21 Budget Change?</t>
  </si>
  <si>
    <t>Expense Category</t>
  </si>
  <si>
    <t>No. of Units</t>
  </si>
  <si>
    <t>Unit Cost</t>
  </si>
  <si>
    <t xml:space="preserve">MATCH </t>
  </si>
  <si>
    <t>WMSWCD Funds</t>
  </si>
  <si>
    <r>
      <t xml:space="preserve">Description </t>
    </r>
    <r>
      <rPr>
        <u/>
        <sz val="10"/>
        <color indexed="8"/>
        <rFont val="Calibri"/>
        <family val="2"/>
      </rPr>
      <t>(what will be purchased, who will provide it, and if it is claimed as match:. is it in-kind – volunteer work, donations or cash match.)</t>
    </r>
  </si>
  <si>
    <t>In-Kind/</t>
  </si>
  <si>
    <t>Funds</t>
  </si>
  <si>
    <t>PROJECT MANAGEMENT (Payroll expenses)</t>
  </si>
  <si>
    <t>Stormwater Program Specialist Wages</t>
  </si>
  <si>
    <t>Staffing Cost</t>
  </si>
  <si>
    <t>N/A</t>
  </si>
  <si>
    <t>10.5% taxes, 3% simple IRA for 9 mo</t>
  </si>
  <si>
    <t>Exec Director Support of SPS</t>
  </si>
  <si>
    <t>40 Hours</t>
  </si>
  <si>
    <t>NWNW</t>
  </si>
  <si>
    <t>WRC Mgr Support of SPS</t>
  </si>
  <si>
    <t>100 Hours</t>
  </si>
  <si>
    <t>From BES Grant</t>
  </si>
  <si>
    <t>WRC Mgr Program Mgmt</t>
  </si>
  <si>
    <t>250 Hours</t>
  </si>
  <si>
    <t>Mgmt, Outreach</t>
  </si>
  <si>
    <t>Volunteer Labor</t>
  </si>
  <si>
    <t>200 Hours</t>
  </si>
  <si>
    <t>Event participants</t>
  </si>
  <si>
    <t>Project Management Subtotal</t>
  </si>
  <si>
    <t xml:space="preserve">TRAVEL </t>
  </si>
  <si>
    <t>Local travel mileage</t>
  </si>
  <si>
    <t>Travel Subtotal</t>
  </si>
  <si>
    <t>CONTRACTED SERVICES (Work crews, establishing plants, equipment operation, etc.)</t>
  </si>
  <si>
    <t>Training overlap</t>
  </si>
  <si>
    <t xml:space="preserve">Consultant is Lorena O'Neill  </t>
  </si>
  <si>
    <t>Landscape Contractor Manager</t>
  </si>
  <si>
    <t>In person, phone videocall meetings. Coordination of staff, tools &amp; schedules. Project consultation.</t>
  </si>
  <si>
    <t>Landscape Contractor Staff</t>
  </si>
  <si>
    <t xml:space="preserve">Assisting 6 workshops, 2-3 hours each. </t>
  </si>
  <si>
    <t>Landscape Designer</t>
  </si>
  <si>
    <t xml:space="preserve">Meetings, 3 project measurements, designs, feedbacks and revisions. </t>
  </si>
  <si>
    <t xml:space="preserve">Small jobs </t>
  </si>
  <si>
    <t>Varies</t>
  </si>
  <si>
    <t xml:space="preserve">Haul away debris, Deliver small amounts of material to work sites. </t>
  </si>
  <si>
    <t>Contracted Services Subtotal</t>
  </si>
  <si>
    <t>     </t>
  </si>
  <si>
    <t>SUPPLIES/MATERIALS (Seed, fencing, pipes, gravel, logs, plants, etc.)</t>
  </si>
  <si>
    <t>Native plants, mulch, compost, aggregate, textiles, etc.</t>
  </si>
  <si>
    <t>Match from WRC Budget</t>
  </si>
  <si>
    <t>Beverages, snacks, off-season plants, decorative hardscape</t>
  </si>
  <si>
    <t xml:space="preserve">Varies </t>
  </si>
  <si>
    <t>Matched by event host</t>
  </si>
  <si>
    <t>Accessibility support, technology, cultural, etc.</t>
  </si>
  <si>
    <t xml:space="preserve">Tailor events and information to participants &amp; alumni. </t>
  </si>
  <si>
    <t>Supplies/Materials Subtotal</t>
  </si>
  <si>
    <t>EQUIPMENT (Only critically needed equipment, utilize rentals if possible)</t>
  </si>
  <si>
    <t>WRC tools &amp; equipment</t>
  </si>
  <si>
    <r>
      <t>$</t>
    </r>
    <r>
      <rPr>
        <sz val="10"/>
        <color indexed="8"/>
        <rFont val="Calibri"/>
        <family val="2"/>
      </rPr>
      <t>     </t>
    </r>
  </si>
  <si>
    <t>Use of WRC tool library</t>
  </si>
  <si>
    <t>Equipment Subtotall</t>
  </si>
  <si>
    <t>OVERHEAD (Only 25% of the total request can be overhead or indirect costs.  Overhead may include a percentage of the bookkeeper's salary, board meeting expenses, rent, electricity and the cost of carrying out administrative duties)</t>
  </si>
  <si>
    <t>Office space, equipment</t>
  </si>
  <si>
    <t>Web and media support</t>
  </si>
  <si>
    <t>SWS Google account, domain name</t>
  </si>
  <si>
    <t>Advertising and publicity</t>
  </si>
  <si>
    <t xml:space="preserve">Newsletter, NWNW website, </t>
  </si>
  <si>
    <t>Fiscal administration</t>
  </si>
  <si>
    <t>Payments, disbursements, etc</t>
  </si>
  <si>
    <t>Overhead Subtotal</t>
  </si>
  <si>
    <t>Supervision</t>
  </si>
  <si>
    <t xml:space="preserve">$2,400 (SWNI News) </t>
  </si>
  <si>
    <t>NWNW Executive Director, staff supervision, grant management</t>
  </si>
  <si>
    <t>WRC and SWS now in rows 12 and 13</t>
  </si>
  <si>
    <t xml:space="preserve">Balances Line 12; Includes payroll and benefits separately from Civic Life $ </t>
  </si>
  <si>
    <t xml:space="preserve"> Admin Fees: I-405 1000; WRC 3650; SWS 1575</t>
  </si>
  <si>
    <t>73650 less 3,650 admin fee</t>
  </si>
  <si>
    <t>New Computer</t>
  </si>
  <si>
    <t>ITEM</t>
  </si>
  <si>
    <t>AMOUNT</t>
  </si>
  <si>
    <t>$</t>
  </si>
  <si>
    <t>Pay in 20-21 for 21-22</t>
  </si>
  <si>
    <t>GL Insurance</t>
  </si>
  <si>
    <t>D&amp;O Insurance</t>
  </si>
  <si>
    <t>Bookkeeping</t>
  </si>
  <si>
    <t>Strategic Planning</t>
  </si>
  <si>
    <t>Annual</t>
  </si>
  <si>
    <t>5 mo.</t>
  </si>
  <si>
    <t>6 mo.</t>
  </si>
  <si>
    <t>3 mo</t>
  </si>
  <si>
    <t>Request Civic Life to change 20-21 Budget</t>
  </si>
  <si>
    <t xml:space="preserve">Paying these funds ahead would allow for </t>
  </si>
  <si>
    <t>NWNW to increase grant program from</t>
  </si>
  <si>
    <t>$29,869+5600=$35,469</t>
  </si>
  <si>
    <t>$164,888 x 3% = $4,947  Bonus</t>
  </si>
  <si>
    <t>$3,561 "return" to city</t>
  </si>
  <si>
    <t>PROJECT TOTALS</t>
  </si>
  <si>
    <r>
      <t>Activity</t>
    </r>
    <r>
      <rPr>
        <b/>
        <sz val="10"/>
        <color theme="1"/>
        <rFont val="Calibri"/>
        <family val="2"/>
        <scheme val="minor"/>
      </rPr>
      <t xml:space="preserve">/ </t>
    </r>
    <r>
      <rPr>
        <b/>
        <sz val="10"/>
        <color rgb="FF333333"/>
        <rFont val="Calibri"/>
        <family val="2"/>
        <scheme val="minor"/>
      </rPr>
      <t>Expens</t>
    </r>
    <r>
      <rPr>
        <b/>
        <sz val="10"/>
        <color theme="1"/>
        <rFont val="Calibri"/>
        <family val="2"/>
        <scheme val="minor"/>
      </rPr>
      <t>e</t>
    </r>
  </si>
  <si>
    <t>BES Funds</t>
  </si>
  <si>
    <t>BES Match</t>
  </si>
  <si>
    <t>NWNW Matching Funds</t>
  </si>
  <si>
    <t>WMSWCD</t>
  </si>
  <si>
    <t>Grant Funds</t>
  </si>
  <si>
    <t>Leveraged</t>
  </si>
  <si>
    <t>Comments</t>
  </si>
  <si>
    <t>TOTAL</t>
  </si>
  <si>
    <t>Personnel</t>
  </si>
  <si>
    <t>Full-time Employee</t>
  </si>
  <si>
    <t>Includes employee at 36 hours week, 10.5%</t>
  </si>
  <si>
    <t>taxes, 3% Simple IRA</t>
  </si>
  <si>
    <t>Materials &amp; Services</t>
  </si>
  <si>
    <t>Project supplies, materials, equipment and professional services</t>
  </si>
  <si>
    <t>Plants, erosion control blankets, restoration tools, office supplies, work party refreshments, contractors</t>
  </si>
  <si>
    <t>Local Travel</t>
  </si>
  <si>
    <t>Office Space Rent</t>
  </si>
  <si>
    <t xml:space="preserve"> XX</t>
  </si>
  <si>
    <t>.25 of NWNW office space,</t>
  </si>
  <si>
    <t>$245.19/month</t>
  </si>
  <si>
    <t>Meeting Room Space for Open House, Meetings</t>
  </si>
  <si>
    <t>4 hours of meeting space at $28.00/ hour</t>
  </si>
  <si>
    <t>Copy Machine/Scanner/Fax</t>
  </si>
  <si>
    <t>CIT Lease =.20 copier, $84/month</t>
  </si>
  <si>
    <t>Education/Training</t>
  </si>
  <si>
    <t xml:space="preserve">NWNW $100 </t>
  </si>
  <si>
    <t>Phone, Digital Resources</t>
  </si>
  <si>
    <t>BES provide cell phone $661/year; NWNW provide web domains (2@$17/year) and Google ($6/month)</t>
  </si>
  <si>
    <t>Neighborhood newspapers</t>
  </si>
  <si>
    <t>$3,000 (NW Examiner)</t>
  </si>
  <si>
    <t>Insurance (liability insurance)</t>
  </si>
  <si>
    <t>Liability insurance required by City of Portland</t>
  </si>
  <si>
    <t>NWNW Administrative Fees</t>
  </si>
  <si>
    <t>Fiscal management and grant</t>
  </si>
  <si>
    <t>management</t>
  </si>
  <si>
    <t>Materials &amp; Services Total:</t>
  </si>
  <si>
    <t>-</t>
  </si>
  <si>
    <t>Estimated 600+ vol. hours @ 25.43 per hour</t>
  </si>
  <si>
    <t>TOTAL:</t>
  </si>
  <si>
    <t>DRAFT BES NWNW Westside Watershed Grant - JULY 1, 2021 – June 30, 2022</t>
  </si>
  <si>
    <t>IF FULL BUDGET CHANGE APPROVED</t>
  </si>
  <si>
    <t xml:space="preserve">to pay these items out of the $33,400 not </t>
  </si>
  <si>
    <t xml:space="preserve">$5600 to $30,500 and add a 3% Bonus in </t>
  </si>
  <si>
    <t>lieu of  COLA for CL Funded Staff</t>
  </si>
  <si>
    <t>expended to date in 20-21.*</t>
  </si>
  <si>
    <t>* PPP $33,400: 20-21 Payroll &amp; Rent</t>
  </si>
  <si>
    <t>Total Budget Change Request</t>
  </si>
  <si>
    <t xml:space="preserve"> Strategic Planning $9300 Pay Ahead</t>
  </si>
  <si>
    <t>Strat.Planning; See Sheet 2 Summary</t>
  </si>
  <si>
    <t xml:space="preserve">NWNW Community Small Grants Program </t>
  </si>
  <si>
    <t xml:space="preserve"> Predominantly I.T.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</si>
</sst>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FF00"/>
      <name val="Calibri"/>
      <family val="2"/>
      <scheme val="minor"/>
    </font>
    <font>
      <u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1"/>
      <name val="Calibri (Body)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FFCC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249977111117893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249977111117893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249977111117893"/>
      </top>
      <bottom style="thin">
        <color theme="1" tint="0.499984740745262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499984740745262"/>
      </top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499984740745262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249977111117893"/>
      </right>
      <top/>
      <bottom style="thin">
        <color theme="1" tint="0.499984740745262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499984740745262"/>
      </bottom>
      <diagonal/>
    </border>
    <border>
      <left/>
      <right/>
      <top style="thin">
        <color theme="1" tint="0.249977111117893"/>
      </top>
      <bottom style="thin">
        <color theme="1" tint="0.499984740745262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1">
    <xf numFmtId="0" fontId="0" fillId="0" borderId="0" xfId="0"/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8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4" fontId="2" fillId="0" borderId="0" xfId="1" applyFont="1"/>
    <xf numFmtId="0" fontId="4" fillId="0" borderId="0" xfId="0" applyFont="1" applyFill="1" applyBorder="1" applyAlignment="1">
      <alignment horizontal="center" vertical="top" wrapText="1"/>
    </xf>
    <xf numFmtId="3" fontId="8" fillId="0" borderId="12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right" vertical="top" wrapText="1"/>
    </xf>
    <xf numFmtId="0" fontId="10" fillId="2" borderId="10" xfId="0" applyFont="1" applyFill="1" applyBorder="1" applyAlignment="1">
      <alignment horizontal="right" vertical="top" wrapText="1"/>
    </xf>
    <xf numFmtId="0" fontId="8" fillId="0" borderId="12" xfId="0" applyFont="1" applyFill="1" applyBorder="1" applyAlignment="1">
      <alignment horizontal="right" vertical="top" wrapText="1"/>
    </xf>
    <xf numFmtId="0" fontId="5" fillId="0" borderId="12" xfId="0" applyFont="1" applyFill="1" applyBorder="1" applyAlignment="1">
      <alignment horizontal="right" vertical="top" wrapText="1"/>
    </xf>
    <xf numFmtId="0" fontId="12" fillId="0" borderId="12" xfId="0" applyFont="1" applyFill="1" applyBorder="1" applyAlignment="1">
      <alignment horizontal="right" vertical="top" wrapText="1"/>
    </xf>
    <xf numFmtId="0" fontId="8" fillId="0" borderId="12" xfId="0" applyFont="1" applyFill="1" applyBorder="1"/>
    <xf numFmtId="3" fontId="8" fillId="0" borderId="7" xfId="0" applyNumberFormat="1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left" vertical="top" wrapText="1" indent="2"/>
    </xf>
    <xf numFmtId="0" fontId="3" fillId="4" borderId="18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left" vertical="top" wrapText="1" indent="2"/>
    </xf>
    <xf numFmtId="3" fontId="8" fillId="0" borderId="20" xfId="0" applyNumberFormat="1" applyFont="1" applyFill="1" applyBorder="1" applyAlignment="1">
      <alignment horizontal="right" vertical="top" wrapText="1"/>
    </xf>
    <xf numFmtId="0" fontId="3" fillId="4" borderId="21" xfId="0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3" fontId="8" fillId="0" borderId="22" xfId="0" applyNumberFormat="1" applyFont="1" applyFill="1" applyBorder="1" applyAlignment="1">
      <alignment horizontal="right" vertical="top" wrapText="1"/>
    </xf>
    <xf numFmtId="3" fontId="8" fillId="0" borderId="23" xfId="0" applyNumberFormat="1" applyFont="1" applyFill="1" applyBorder="1" applyAlignment="1">
      <alignment horizontal="right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3" fontId="8" fillId="7" borderId="12" xfId="0" applyNumberFormat="1" applyFont="1" applyFill="1" applyBorder="1" applyAlignment="1">
      <alignment horizontal="right" vertical="top" wrapText="1"/>
    </xf>
    <xf numFmtId="0" fontId="8" fillId="0" borderId="12" xfId="0" applyFont="1" applyBorder="1" applyAlignment="1">
      <alignment horizontal="right" vertical="top" wrapText="1"/>
    </xf>
    <xf numFmtId="3" fontId="8" fillId="6" borderId="12" xfId="0" applyNumberFormat="1" applyFont="1" applyFill="1" applyBorder="1" applyAlignment="1">
      <alignment horizontal="right" vertical="top" wrapText="1"/>
    </xf>
    <xf numFmtId="3" fontId="8" fillId="8" borderId="12" xfId="0" applyNumberFormat="1" applyFont="1" applyFill="1" applyBorder="1" applyAlignment="1">
      <alignment horizontal="right" vertical="top" wrapText="1"/>
    </xf>
    <xf numFmtId="3" fontId="8" fillId="9" borderId="12" xfId="0" applyNumberFormat="1" applyFont="1" applyFill="1" applyBorder="1" applyAlignment="1">
      <alignment horizontal="right" vertical="top" wrapText="1"/>
    </xf>
    <xf numFmtId="3" fontId="8" fillId="9" borderId="20" xfId="0" applyNumberFormat="1" applyFont="1" applyFill="1" applyBorder="1" applyAlignment="1">
      <alignment horizontal="right" vertical="top" wrapText="1"/>
    </xf>
    <xf numFmtId="0" fontId="0" fillId="0" borderId="12" xfId="0" applyBorder="1"/>
    <xf numFmtId="0" fontId="4" fillId="0" borderId="10" xfId="0" applyFont="1" applyFill="1" applyBorder="1" applyAlignment="1">
      <alignment horizontal="center" vertical="top" wrapText="1"/>
    </xf>
    <xf numFmtId="0" fontId="0" fillId="0" borderId="12" xfId="0" applyFill="1" applyBorder="1"/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0" fontId="4" fillId="0" borderId="16" xfId="0" applyFont="1" applyFill="1" applyBorder="1" applyAlignment="1">
      <alignment horizontal="left" vertical="top" wrapText="1" indent="2"/>
    </xf>
    <xf numFmtId="0" fontId="8" fillId="0" borderId="0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0" fontId="8" fillId="6" borderId="12" xfId="0" applyFont="1" applyFill="1" applyBorder="1" applyAlignment="1">
      <alignment horizontal="right" vertical="top" wrapText="1"/>
    </xf>
    <xf numFmtId="0" fontId="5" fillId="6" borderId="12" xfId="0" applyFont="1" applyFill="1" applyBorder="1" applyAlignment="1">
      <alignment horizontal="right" vertical="top" wrapText="1"/>
    </xf>
    <xf numFmtId="0" fontId="12" fillId="6" borderId="12" xfId="0" applyFont="1" applyFill="1" applyBorder="1" applyAlignment="1">
      <alignment horizontal="right" vertical="top" wrapText="1"/>
    </xf>
    <xf numFmtId="0" fontId="8" fillId="6" borderId="12" xfId="0" applyFont="1" applyFill="1" applyBorder="1"/>
    <xf numFmtId="0" fontId="8" fillId="0" borderId="7" xfId="0" applyFont="1" applyFill="1" applyBorder="1" applyAlignment="1">
      <alignment horizontal="right" vertical="top" wrapText="1"/>
    </xf>
    <xf numFmtId="49" fontId="8" fillId="0" borderId="12" xfId="0" applyNumberFormat="1" applyFont="1" applyFill="1" applyBorder="1" applyAlignment="1">
      <alignment horizontal="right" vertical="top" wrapText="1"/>
    </xf>
    <xf numFmtId="49" fontId="5" fillId="0" borderId="12" xfId="0" applyNumberFormat="1" applyFont="1" applyFill="1" applyBorder="1" applyAlignment="1">
      <alignment horizontal="right" vertical="top" wrapText="1"/>
    </xf>
    <xf numFmtId="49" fontId="12" fillId="0" borderId="12" xfId="0" applyNumberFormat="1" applyFont="1" applyFill="1" applyBorder="1" applyAlignment="1">
      <alignment horizontal="right" vertical="top" wrapText="1"/>
    </xf>
    <xf numFmtId="49" fontId="8" fillId="0" borderId="12" xfId="0" applyNumberFormat="1" applyFont="1" applyFill="1" applyBorder="1"/>
    <xf numFmtId="49" fontId="15" fillId="0" borderId="12" xfId="0" applyNumberFormat="1" applyFont="1" applyFill="1" applyBorder="1" applyAlignment="1">
      <alignment horizontal="right" vertical="top" wrapText="1"/>
    </xf>
    <xf numFmtId="3" fontId="3" fillId="6" borderId="26" xfId="0" applyNumberFormat="1" applyFont="1" applyFill="1" applyBorder="1" applyAlignment="1">
      <alignment horizontal="right" vertical="top" wrapText="1"/>
    </xf>
    <xf numFmtId="164" fontId="10" fillId="6" borderId="27" xfId="1" applyNumberFormat="1" applyFont="1" applyFill="1" applyBorder="1" applyAlignment="1">
      <alignment horizontal="right" vertical="top" wrapText="1"/>
    </xf>
    <xf numFmtId="0" fontId="0" fillId="0" borderId="8" xfId="0" applyBorder="1"/>
    <xf numFmtId="0" fontId="4" fillId="3" borderId="16" xfId="0" applyFont="1" applyFill="1" applyBorder="1" applyAlignment="1">
      <alignment horizontal="center" vertical="top" wrapText="1"/>
    </xf>
    <xf numFmtId="0" fontId="0" fillId="0" borderId="10" xfId="0" applyBorder="1"/>
    <xf numFmtId="0" fontId="5" fillId="4" borderId="30" xfId="0" applyFont="1" applyFill="1" applyBorder="1" applyAlignment="1">
      <alignment horizontal="left" vertical="top" wrapText="1" indent="2"/>
    </xf>
    <xf numFmtId="9" fontId="3" fillId="4" borderId="18" xfId="0" applyNumberFormat="1" applyFont="1" applyFill="1" applyBorder="1" applyAlignment="1">
      <alignment horizontal="right" vertical="top" wrapText="1"/>
    </xf>
    <xf numFmtId="0" fontId="5" fillId="0" borderId="30" xfId="0" applyFont="1" applyFill="1" applyBorder="1" applyAlignment="1">
      <alignment horizontal="left" vertical="top" wrapText="1" indent="2"/>
    </xf>
    <xf numFmtId="9" fontId="1" fillId="0" borderId="18" xfId="0" applyNumberFormat="1" applyFont="1" applyFill="1" applyBorder="1" applyAlignment="1">
      <alignment horizontal="right" vertical="top" wrapText="1"/>
    </xf>
    <xf numFmtId="0" fontId="5" fillId="4" borderId="16" xfId="0" applyFont="1" applyFill="1" applyBorder="1" applyAlignment="1">
      <alignment horizontal="left" vertical="top" wrapText="1" indent="2"/>
    </xf>
    <xf numFmtId="0" fontId="10" fillId="2" borderId="18" xfId="0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left" vertical="top" wrapText="1" indent="2"/>
    </xf>
    <xf numFmtId="0" fontId="3" fillId="0" borderId="18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 indent="2"/>
    </xf>
    <xf numFmtId="0" fontId="11" fillId="4" borderId="18" xfId="0" applyFont="1" applyFill="1" applyBorder="1" applyAlignment="1">
      <alignment horizontal="right" vertical="top" wrapText="1"/>
    </xf>
    <xf numFmtId="0" fontId="5" fillId="4" borderId="31" xfId="0" applyFont="1" applyFill="1" applyBorder="1" applyAlignment="1">
      <alignment horizontal="left" vertical="top" wrapText="1" indent="2"/>
    </xf>
    <xf numFmtId="0" fontId="5" fillId="2" borderId="30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right" vertical="top" wrapText="1"/>
    </xf>
    <xf numFmtId="0" fontId="11" fillId="0" borderId="18" xfId="0" applyFont="1" applyFill="1" applyBorder="1" applyAlignment="1">
      <alignment horizontal="right" vertical="top" wrapText="1"/>
    </xf>
    <xf numFmtId="10" fontId="3" fillId="4" borderId="18" xfId="0" applyNumberFormat="1" applyFont="1" applyFill="1" applyBorder="1" applyAlignment="1">
      <alignment horizontal="right" vertical="top" wrapText="1"/>
    </xf>
    <xf numFmtId="0" fontId="7" fillId="0" borderId="17" xfId="0" applyFont="1" applyBorder="1" applyAlignment="1">
      <alignment vertical="top" wrapText="1"/>
    </xf>
    <xf numFmtId="3" fontId="5" fillId="0" borderId="18" xfId="0" applyNumberFormat="1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left" vertical="top" wrapText="1" indent="2"/>
    </xf>
    <xf numFmtId="0" fontId="7" fillId="7" borderId="17" xfId="0" applyFont="1" applyFill="1" applyBorder="1" applyAlignment="1">
      <alignment vertical="top" wrapText="1"/>
    </xf>
    <xf numFmtId="0" fontId="6" fillId="0" borderId="19" xfId="0" applyFont="1" applyBorder="1"/>
    <xf numFmtId="0" fontId="5" fillId="0" borderId="20" xfId="0" applyFont="1" applyBorder="1"/>
    <xf numFmtId="164" fontId="5" fillId="0" borderId="21" xfId="1" applyNumberFormat="1" applyFont="1" applyBorder="1"/>
    <xf numFmtId="0" fontId="4" fillId="4" borderId="28" xfId="0" applyFont="1" applyFill="1" applyBorder="1" applyAlignment="1">
      <alignment horizontal="left" vertical="top" wrapText="1" indent="2"/>
    </xf>
    <xf numFmtId="0" fontId="8" fillId="6" borderId="7" xfId="0" applyFont="1" applyFill="1" applyBorder="1" applyAlignment="1">
      <alignment horizontal="right" vertical="top" wrapText="1"/>
    </xf>
    <xf numFmtId="0" fontId="4" fillId="2" borderId="32" xfId="0" applyFont="1" applyFill="1" applyBorder="1" applyAlignment="1">
      <alignment vertical="top" wrapText="1"/>
    </xf>
    <xf numFmtId="0" fontId="5" fillId="0" borderId="27" xfId="0" applyFont="1" applyFill="1" applyBorder="1" applyAlignment="1">
      <alignment horizontal="right" vertical="top" wrapText="1"/>
    </xf>
    <xf numFmtId="3" fontId="8" fillId="0" borderId="27" xfId="0" applyNumberFormat="1" applyFont="1" applyFill="1" applyBorder="1" applyAlignment="1">
      <alignment horizontal="right" vertical="top" wrapText="1"/>
    </xf>
    <xf numFmtId="3" fontId="8" fillId="0" borderId="33" xfId="0" applyNumberFormat="1" applyFont="1" applyFill="1" applyBorder="1" applyAlignment="1">
      <alignment horizontal="right" vertical="top" wrapText="1"/>
    </xf>
    <xf numFmtId="3" fontId="8" fillId="6" borderId="7" xfId="0" applyNumberFormat="1" applyFont="1" applyFill="1" applyBorder="1" applyAlignment="1">
      <alignment horizontal="right" vertical="top" wrapText="1"/>
    </xf>
    <xf numFmtId="3" fontId="8" fillId="0" borderId="15" xfId="0" applyNumberFormat="1" applyFont="1" applyFill="1" applyBorder="1" applyAlignment="1">
      <alignment horizontal="right" vertical="top" wrapText="1"/>
    </xf>
    <xf numFmtId="0" fontId="3" fillId="4" borderId="29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4" fontId="6" fillId="0" borderId="20" xfId="0" applyNumberFormat="1" applyFont="1" applyBorder="1"/>
    <xf numFmtId="0" fontId="10" fillId="2" borderId="9" xfId="0" applyFont="1" applyFill="1" applyBorder="1" applyAlignment="1">
      <alignment horizontal="right" vertical="top" wrapText="1"/>
    </xf>
    <xf numFmtId="44" fontId="13" fillId="0" borderId="35" xfId="1" applyFont="1" applyBorder="1" applyAlignment="1">
      <alignment horizontal="center" vertical="center" wrapText="1"/>
    </xf>
    <xf numFmtId="44" fontId="13" fillId="0" borderId="38" xfId="1" applyFont="1" applyBorder="1" applyAlignment="1">
      <alignment horizontal="center" vertical="center" wrapText="1"/>
    </xf>
    <xf numFmtId="44" fontId="14" fillId="0" borderId="41" xfId="1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44" fontId="8" fillId="0" borderId="38" xfId="1" applyFont="1" applyBorder="1" applyAlignment="1">
      <alignment vertical="center" wrapText="1"/>
    </xf>
    <xf numFmtId="44" fontId="13" fillId="0" borderId="38" xfId="1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38" xfId="0" applyFont="1" applyBorder="1" applyAlignment="1">
      <alignment horizontal="right" vertical="center" wrapText="1"/>
    </xf>
    <xf numFmtId="44" fontId="8" fillId="0" borderId="38" xfId="1" applyFont="1" applyBorder="1" applyAlignment="1">
      <alignment horizontal="right" vertical="center" wrapText="1"/>
    </xf>
    <xf numFmtId="44" fontId="14" fillId="0" borderId="38" xfId="1" applyFont="1" applyBorder="1" applyAlignment="1">
      <alignment vertical="center" wrapText="1"/>
    </xf>
    <xf numFmtId="44" fontId="5" fillId="0" borderId="38" xfId="1" applyFont="1" applyBorder="1" applyAlignment="1">
      <alignment vertical="center" wrapText="1"/>
    </xf>
    <xf numFmtId="0" fontId="8" fillId="11" borderId="46" xfId="0" applyFont="1" applyFill="1" applyBorder="1" applyAlignment="1">
      <alignment vertical="center" wrapText="1"/>
    </xf>
    <xf numFmtId="0" fontId="14" fillId="11" borderId="41" xfId="0" applyFont="1" applyFill="1" applyBorder="1" applyAlignment="1">
      <alignment vertical="center" wrapText="1"/>
    </xf>
    <xf numFmtId="44" fontId="14" fillId="11" borderId="47" xfId="1" applyFont="1" applyFill="1" applyBorder="1" applyAlignment="1">
      <alignment vertical="center" wrapText="1"/>
    </xf>
    <xf numFmtId="165" fontId="8" fillId="11" borderId="42" xfId="0" applyNumberFormat="1" applyFont="1" applyFill="1" applyBorder="1" applyAlignment="1">
      <alignment vertical="center" wrapText="1"/>
    </xf>
    <xf numFmtId="165" fontId="8" fillId="0" borderId="39" xfId="0" applyNumberFormat="1" applyFont="1" applyBorder="1" applyAlignment="1">
      <alignment vertical="center" wrapText="1"/>
    </xf>
    <xf numFmtId="0" fontId="14" fillId="11" borderId="47" xfId="0" applyFont="1" applyFill="1" applyBorder="1" applyAlignment="1">
      <alignment vertical="center" wrapText="1"/>
    </xf>
    <xf numFmtId="44" fontId="14" fillId="0" borderId="38" xfId="1" applyFont="1" applyBorder="1" applyAlignment="1">
      <alignment horizontal="right" vertical="center" wrapText="1"/>
    </xf>
    <xf numFmtId="0" fontId="8" fillId="11" borderId="40" xfId="0" applyFont="1" applyFill="1" applyBorder="1" applyAlignment="1">
      <alignment vertical="center" wrapText="1"/>
    </xf>
    <xf numFmtId="0" fontId="18" fillId="4" borderId="18" xfId="0" applyFont="1" applyFill="1" applyBorder="1" applyAlignment="1">
      <alignment horizontal="right" vertical="top" wrapText="1"/>
    </xf>
    <xf numFmtId="3" fontId="8" fillId="13" borderId="12" xfId="0" applyNumberFormat="1" applyFont="1" applyFill="1" applyBorder="1" applyAlignment="1">
      <alignment horizontal="right" vertical="top" wrapText="1"/>
    </xf>
    <xf numFmtId="3" fontId="8" fillId="14" borderId="12" xfId="0" applyNumberFormat="1" applyFont="1" applyFill="1" applyBorder="1" applyAlignment="1">
      <alignment horizontal="right" vertical="top" wrapText="1"/>
    </xf>
    <xf numFmtId="0" fontId="8" fillId="14" borderId="12" xfId="0" applyFont="1" applyFill="1" applyBorder="1" applyAlignment="1">
      <alignment horizontal="right" vertical="top" wrapText="1"/>
    </xf>
    <xf numFmtId="0" fontId="5" fillId="14" borderId="12" xfId="0" applyFont="1" applyFill="1" applyBorder="1" applyAlignment="1">
      <alignment horizontal="right" vertical="top" wrapText="1"/>
    </xf>
    <xf numFmtId="0" fontId="12" fillId="14" borderId="12" xfId="0" applyFont="1" applyFill="1" applyBorder="1" applyAlignment="1">
      <alignment horizontal="right" vertical="top" wrapText="1"/>
    </xf>
    <xf numFmtId="0" fontId="8" fillId="14" borderId="12" xfId="0" applyFont="1" applyFill="1" applyBorder="1"/>
    <xf numFmtId="0" fontId="0" fillId="0" borderId="12" xfId="0" applyBorder="1" applyAlignment="1">
      <alignment horizontal="center"/>
    </xf>
    <xf numFmtId="44" fontId="0" fillId="0" borderId="12" xfId="1" applyFont="1" applyBorder="1"/>
    <xf numFmtId="44" fontId="0" fillId="0" borderId="12" xfId="0" applyNumberFormat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54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5" xfId="0" applyFill="1" applyBorder="1" applyAlignment="1">
      <alignment horizontal="left"/>
    </xf>
    <xf numFmtId="6" fontId="0" fillId="0" borderId="10" xfId="0" applyNumberForma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0" xfId="0" applyFont="1"/>
    <xf numFmtId="0" fontId="8" fillId="15" borderId="12" xfId="0" applyFont="1" applyFill="1" applyBorder="1" applyAlignment="1">
      <alignment horizontal="right" vertical="top" wrapText="1"/>
    </xf>
    <xf numFmtId="3" fontId="8" fillId="15" borderId="12" xfId="0" applyNumberFormat="1" applyFont="1" applyFill="1" applyBorder="1" applyAlignment="1">
      <alignment horizontal="right" vertical="top" wrapText="1"/>
    </xf>
    <xf numFmtId="0" fontId="8" fillId="15" borderId="7" xfId="0" applyFont="1" applyFill="1" applyBorder="1" applyAlignment="1">
      <alignment horizontal="right" vertical="top" wrapText="1"/>
    </xf>
    <xf numFmtId="3" fontId="3" fillId="15" borderId="26" xfId="0" applyNumberFormat="1" applyFont="1" applyFill="1" applyBorder="1" applyAlignment="1">
      <alignment horizontal="right" vertical="top" wrapText="1"/>
    </xf>
    <xf numFmtId="164" fontId="10" fillId="15" borderId="27" xfId="1" applyNumberFormat="1" applyFont="1" applyFill="1" applyBorder="1" applyAlignment="1">
      <alignment horizontal="right" vertical="top" wrapText="1"/>
    </xf>
    <xf numFmtId="0" fontId="5" fillId="15" borderId="12" xfId="0" applyFont="1" applyFill="1" applyBorder="1" applyAlignment="1">
      <alignment horizontal="right" vertical="top" wrapText="1"/>
    </xf>
    <xf numFmtId="0" fontId="12" fillId="15" borderId="12" xfId="0" applyFont="1" applyFill="1" applyBorder="1" applyAlignment="1">
      <alignment horizontal="right" vertical="top" wrapText="1"/>
    </xf>
    <xf numFmtId="0" fontId="8" fillId="15" borderId="12" xfId="0" applyFont="1" applyFill="1" applyBorder="1"/>
    <xf numFmtId="44" fontId="14" fillId="11" borderId="41" xfId="1" applyFont="1" applyFill="1" applyBorder="1" applyAlignment="1">
      <alignment vertical="center" wrapText="1"/>
    </xf>
    <xf numFmtId="0" fontId="14" fillId="11" borderId="42" xfId="0" applyFont="1" applyFill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6" fontId="8" fillId="0" borderId="25" xfId="0" applyNumberFormat="1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6" fontId="8" fillId="0" borderId="13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 wrapText="1"/>
    </xf>
    <xf numFmtId="6" fontId="5" fillId="0" borderId="13" xfId="0" applyNumberFormat="1" applyFont="1" applyBorder="1" applyAlignment="1">
      <alignment vertical="center" wrapText="1"/>
    </xf>
    <xf numFmtId="8" fontId="5" fillId="0" borderId="13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horizontal="right" vertical="center" wrapText="1"/>
    </xf>
    <xf numFmtId="6" fontId="20" fillId="0" borderId="13" xfId="0" applyNumberFormat="1" applyFont="1" applyBorder="1" applyAlignment="1">
      <alignment vertical="center" wrapText="1"/>
    </xf>
    <xf numFmtId="8" fontId="20" fillId="0" borderId="13" xfId="0" applyNumberFormat="1" applyFont="1" applyBorder="1" applyAlignment="1">
      <alignment vertical="center" wrapText="1"/>
    </xf>
    <xf numFmtId="49" fontId="22" fillId="0" borderId="12" xfId="0" applyNumberFormat="1" applyFont="1" applyFill="1" applyBorder="1" applyAlignment="1">
      <alignment horizontal="center" vertical="top" wrapText="1"/>
    </xf>
    <xf numFmtId="3" fontId="8" fillId="15" borderId="7" xfId="0" applyNumberFormat="1" applyFont="1" applyFill="1" applyBorder="1" applyAlignment="1">
      <alignment horizontal="right" vertical="top" wrapText="1"/>
    </xf>
    <xf numFmtId="0" fontId="4" fillId="12" borderId="10" xfId="0" applyFont="1" applyFill="1" applyBorder="1" applyAlignment="1">
      <alignment horizontal="center" vertical="top" wrapText="1"/>
    </xf>
    <xf numFmtId="0" fontId="4" fillId="12" borderId="9" xfId="0" applyFont="1" applyFill="1" applyBorder="1" applyAlignment="1">
      <alignment horizontal="center" vertical="top" wrapText="1"/>
    </xf>
    <xf numFmtId="0" fontId="0" fillId="13" borderId="51" xfId="0" applyFill="1" applyBorder="1"/>
    <xf numFmtId="0" fontId="0" fillId="13" borderId="52" xfId="0" applyFill="1" applyBorder="1" applyAlignment="1">
      <alignment horizontal="center"/>
    </xf>
    <xf numFmtId="0" fontId="0" fillId="13" borderId="52" xfId="0" applyFill="1" applyBorder="1"/>
    <xf numFmtId="0" fontId="0" fillId="13" borderId="53" xfId="0" applyFill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6" fontId="8" fillId="0" borderId="58" xfId="0" applyNumberFormat="1" applyFont="1" applyBorder="1" applyAlignment="1">
      <alignment vertical="center" wrapText="1"/>
    </xf>
    <xf numFmtId="6" fontId="8" fillId="0" borderId="14" xfId="0" applyNumberFormat="1" applyFont="1" applyBorder="1" applyAlignment="1">
      <alignment vertical="center" wrapText="1"/>
    </xf>
    <xf numFmtId="0" fontId="21" fillId="0" borderId="58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6" fontId="8" fillId="0" borderId="24" xfId="0" applyNumberFormat="1" applyFont="1" applyBorder="1" applyAlignment="1">
      <alignment vertical="center" wrapText="1"/>
    </xf>
    <xf numFmtId="8" fontId="8" fillId="0" borderId="58" xfId="0" applyNumberFormat="1" applyFont="1" applyBorder="1" applyAlignment="1">
      <alignment vertical="center" wrapText="1"/>
    </xf>
    <xf numFmtId="8" fontId="8" fillId="0" borderId="14" xfId="0" applyNumberFormat="1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3" fillId="11" borderId="40" xfId="0" applyFont="1" applyFill="1" applyBorder="1" applyAlignment="1">
      <alignment horizontal="right" vertical="center" wrapText="1"/>
    </xf>
    <xf numFmtId="0" fontId="13" fillId="11" borderId="41" xfId="0" applyFont="1" applyFill="1" applyBorder="1" applyAlignment="1">
      <alignment horizontal="right" vertical="center" wrapText="1"/>
    </xf>
    <xf numFmtId="0" fontId="9" fillId="10" borderId="34" xfId="0" applyFont="1" applyFill="1" applyBorder="1" applyAlignment="1">
      <alignment horizontal="left" vertical="center" wrapText="1"/>
    </xf>
    <xf numFmtId="0" fontId="9" fillId="10" borderId="35" xfId="0" applyFont="1" applyFill="1" applyBorder="1" applyAlignment="1">
      <alignment horizontal="left" vertical="center" wrapText="1"/>
    </xf>
    <xf numFmtId="0" fontId="9" fillId="10" borderId="36" xfId="0" applyFont="1" applyFill="1" applyBorder="1" applyAlignment="1">
      <alignment horizontal="left" vertical="center" wrapText="1"/>
    </xf>
    <xf numFmtId="0" fontId="13" fillId="10" borderId="48" xfId="0" applyFont="1" applyFill="1" applyBorder="1" applyAlignment="1">
      <alignment vertical="center" wrapText="1"/>
    </xf>
    <xf numFmtId="0" fontId="13" fillId="10" borderId="49" xfId="0" applyFont="1" applyFill="1" applyBorder="1" applyAlignment="1">
      <alignment vertical="center" wrapText="1"/>
    </xf>
    <xf numFmtId="0" fontId="13" fillId="10" borderId="50" xfId="0" applyFont="1" applyFill="1" applyBorder="1" applyAlignment="1">
      <alignment vertical="center" wrapText="1"/>
    </xf>
    <xf numFmtId="0" fontId="5" fillId="10" borderId="34" xfId="0" applyFont="1" applyFill="1" applyBorder="1" applyAlignment="1">
      <alignment vertical="center" wrapText="1"/>
    </xf>
    <xf numFmtId="0" fontId="5" fillId="10" borderId="3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13" fillId="10" borderId="34" xfId="0" applyFont="1" applyFill="1" applyBorder="1" applyAlignment="1">
      <alignment vertical="center" wrapText="1"/>
    </xf>
    <xf numFmtId="0" fontId="13" fillId="10" borderId="35" xfId="0" applyFont="1" applyFill="1" applyBorder="1" applyAlignment="1">
      <alignment vertical="center" wrapText="1"/>
    </xf>
    <xf numFmtId="0" fontId="13" fillId="10" borderId="36" xfId="0" applyFont="1" applyFill="1" applyBorder="1" applyAlignment="1">
      <alignment vertical="center" wrapText="1"/>
    </xf>
    <xf numFmtId="0" fontId="9" fillId="10" borderId="43" xfId="0" applyFont="1" applyFill="1" applyBorder="1" applyAlignment="1">
      <alignment horizontal="left" vertical="center" wrapText="1"/>
    </xf>
    <xf numFmtId="0" fontId="9" fillId="10" borderId="44" xfId="0" applyFont="1" applyFill="1" applyBorder="1" applyAlignment="1">
      <alignment horizontal="left" vertical="center" wrapText="1"/>
    </xf>
    <xf numFmtId="0" fontId="9" fillId="10" borderId="45" xfId="0" applyFont="1" applyFill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44" fontId="13" fillId="0" borderId="35" xfId="1" applyFont="1" applyBorder="1" applyAlignment="1">
      <alignment horizontal="center" vertical="center" wrapText="1"/>
    </xf>
    <xf numFmtId="44" fontId="13" fillId="0" borderId="38" xfId="1" applyFont="1" applyBorder="1" applyAlignment="1">
      <alignment horizontal="center" vertical="center" wrapText="1"/>
    </xf>
    <xf numFmtId="44" fontId="13" fillId="0" borderId="41" xfId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D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topLeftCell="C51" zoomScale="150" zoomScaleNormal="100" workbookViewId="0">
      <selection activeCell="H61" sqref="H61"/>
    </sheetView>
  </sheetViews>
  <sheetFormatPr baseColWidth="10" defaultColWidth="8.83203125" defaultRowHeight="15" x14ac:dyDescent="0.2"/>
  <cols>
    <col min="1" max="2" width="25" customWidth="1"/>
    <col min="3" max="5" width="23.33203125" customWidth="1"/>
    <col min="6" max="7" width="27" customWidth="1"/>
    <col min="8" max="8" width="38.5" customWidth="1"/>
    <col min="9" max="9" width="10.83203125" customWidth="1"/>
  </cols>
  <sheetData>
    <row r="1" spans="1:11" ht="15.75" customHeight="1" thickBot="1" x14ac:dyDescent="0.25">
      <c r="A1" s="171" t="s">
        <v>84</v>
      </c>
      <c r="B1" s="172"/>
      <c r="C1" s="172"/>
      <c r="D1" s="172"/>
      <c r="E1" s="172"/>
      <c r="F1" s="172"/>
      <c r="G1" s="172"/>
      <c r="H1" s="173"/>
    </row>
    <row r="2" spans="1:11" ht="29" thickBot="1" x14ac:dyDescent="0.25">
      <c r="A2" s="57" t="s">
        <v>37</v>
      </c>
      <c r="B2" s="22" t="s">
        <v>76</v>
      </c>
      <c r="C2" s="23" t="s">
        <v>61</v>
      </c>
      <c r="D2" s="7" t="s">
        <v>75</v>
      </c>
      <c r="E2" s="166" t="s">
        <v>92</v>
      </c>
      <c r="F2" s="35" t="s">
        <v>87</v>
      </c>
      <c r="G2" s="165" t="s">
        <v>227</v>
      </c>
      <c r="H2" s="26" t="s">
        <v>72</v>
      </c>
    </row>
    <row r="3" spans="1:11" ht="16" thickBot="1" x14ac:dyDescent="0.25">
      <c r="A3" s="178" t="s">
        <v>0</v>
      </c>
      <c r="B3" s="179"/>
      <c r="C3" s="179"/>
      <c r="D3" s="179"/>
      <c r="E3" s="179"/>
      <c r="F3" s="179"/>
      <c r="G3" s="179"/>
      <c r="H3" s="180"/>
    </row>
    <row r="4" spans="1:11" ht="16" thickBot="1" x14ac:dyDescent="0.25">
      <c r="A4" s="37" t="s">
        <v>3</v>
      </c>
      <c r="B4" s="38"/>
      <c r="C4" s="91"/>
      <c r="D4" s="39"/>
      <c r="E4" s="39"/>
      <c r="F4" s="39"/>
      <c r="G4" s="39"/>
      <c r="H4" s="92"/>
    </row>
    <row r="5" spans="1:11" x14ac:dyDescent="0.2">
      <c r="A5" s="82" t="s">
        <v>16</v>
      </c>
      <c r="B5" s="88">
        <v>50</v>
      </c>
      <c r="C5" s="16">
        <v>50</v>
      </c>
      <c r="D5" s="16">
        <f>SUM(B5-C5)</f>
        <v>0</v>
      </c>
      <c r="E5" s="89"/>
      <c r="F5" s="89"/>
      <c r="G5" s="164">
        <v>50</v>
      </c>
      <c r="H5" s="90" t="s">
        <v>62</v>
      </c>
    </row>
    <row r="6" spans="1:11" x14ac:dyDescent="0.2">
      <c r="A6" s="17" t="s">
        <v>17</v>
      </c>
      <c r="B6" s="44">
        <v>0</v>
      </c>
      <c r="C6" s="12">
        <v>0</v>
      </c>
      <c r="D6" s="8">
        <f t="shared" ref="D6:D17" si="0">SUM(B6-C6)</f>
        <v>0</v>
      </c>
      <c r="E6" s="24"/>
      <c r="F6" s="24"/>
      <c r="G6" s="135">
        <v>0</v>
      </c>
      <c r="H6" s="18" t="s">
        <v>77</v>
      </c>
      <c r="K6" t="s">
        <v>45</v>
      </c>
    </row>
    <row r="7" spans="1:11" x14ac:dyDescent="0.2">
      <c r="A7" s="17" t="s">
        <v>2</v>
      </c>
      <c r="B7" s="44">
        <v>0</v>
      </c>
      <c r="C7" s="12">
        <v>0</v>
      </c>
      <c r="D7" s="8">
        <f t="shared" si="0"/>
        <v>0</v>
      </c>
      <c r="E7" s="24"/>
      <c r="F7" s="24"/>
      <c r="G7" s="135">
        <v>0</v>
      </c>
      <c r="H7" s="18"/>
    </row>
    <row r="8" spans="1:11" x14ac:dyDescent="0.2">
      <c r="A8" s="17" t="s">
        <v>46</v>
      </c>
      <c r="B8" s="44">
        <v>0</v>
      </c>
      <c r="C8" s="12">
        <v>0</v>
      </c>
      <c r="D8" s="8">
        <f t="shared" si="0"/>
        <v>0</v>
      </c>
      <c r="E8" s="24"/>
      <c r="F8" s="24"/>
      <c r="G8" s="135">
        <v>0</v>
      </c>
      <c r="H8" s="18"/>
    </row>
    <row r="9" spans="1:11" x14ac:dyDescent="0.2">
      <c r="A9" s="17" t="s">
        <v>69</v>
      </c>
      <c r="B9" s="30">
        <v>0</v>
      </c>
      <c r="C9" s="8">
        <v>3642</v>
      </c>
      <c r="D9" s="8">
        <f t="shared" si="0"/>
        <v>-3642</v>
      </c>
      <c r="E9" s="24"/>
      <c r="F9" s="24"/>
      <c r="G9" s="116">
        <v>9300</v>
      </c>
      <c r="H9" s="18" t="s">
        <v>235</v>
      </c>
    </row>
    <row r="10" spans="1:11" x14ac:dyDescent="0.2">
      <c r="A10" s="17" t="s">
        <v>57</v>
      </c>
      <c r="B10" s="28">
        <v>269927</v>
      </c>
      <c r="C10" s="8">
        <v>284923</v>
      </c>
      <c r="D10" s="8">
        <f t="shared" si="0"/>
        <v>-14996</v>
      </c>
      <c r="E10" s="24"/>
      <c r="F10" s="24"/>
      <c r="G10" s="28">
        <v>269927</v>
      </c>
      <c r="H10" s="18"/>
    </row>
    <row r="11" spans="1:11" ht="28.5" customHeight="1" x14ac:dyDescent="0.2">
      <c r="A11" s="17" t="s">
        <v>1</v>
      </c>
      <c r="B11" s="30"/>
      <c r="C11" s="8">
        <v>98882</v>
      </c>
      <c r="D11" s="8">
        <f t="shared" si="0"/>
        <v>-98882</v>
      </c>
      <c r="E11" s="24"/>
      <c r="F11" s="24"/>
      <c r="G11" s="136"/>
      <c r="H11" s="18" t="s">
        <v>162</v>
      </c>
    </row>
    <row r="12" spans="1:11" ht="28.5" customHeight="1" x14ac:dyDescent="0.2">
      <c r="A12" s="17" t="s">
        <v>73</v>
      </c>
      <c r="B12" s="32">
        <v>70000</v>
      </c>
      <c r="C12" s="8"/>
      <c r="D12" s="8">
        <f t="shared" si="0"/>
        <v>70000</v>
      </c>
      <c r="E12" s="24"/>
      <c r="F12" s="24"/>
      <c r="G12" s="32">
        <v>70000</v>
      </c>
      <c r="H12" s="18" t="s">
        <v>165</v>
      </c>
    </row>
    <row r="13" spans="1:11" ht="28.5" customHeight="1" thickBot="1" x14ac:dyDescent="0.25">
      <c r="A13" s="19" t="s">
        <v>74</v>
      </c>
      <c r="B13" s="33">
        <v>31428</v>
      </c>
      <c r="C13" s="20"/>
      <c r="D13" s="20">
        <f t="shared" si="0"/>
        <v>31428</v>
      </c>
      <c r="E13" s="25"/>
      <c r="F13" s="25"/>
      <c r="G13" s="33">
        <v>31428</v>
      </c>
      <c r="H13" s="21" t="s">
        <v>78</v>
      </c>
    </row>
    <row r="14" spans="1:11" ht="16" thickBot="1" x14ac:dyDescent="0.25">
      <c r="A14" s="84" t="s">
        <v>4</v>
      </c>
      <c r="B14" s="85"/>
      <c r="C14" s="85"/>
      <c r="D14" s="86">
        <f t="shared" si="0"/>
        <v>0</v>
      </c>
      <c r="E14" s="86"/>
      <c r="F14" s="87"/>
      <c r="G14" s="85"/>
      <c r="H14" s="94"/>
    </row>
    <row r="15" spans="1:11" ht="28" x14ac:dyDescent="0.2">
      <c r="A15" s="82" t="s">
        <v>44</v>
      </c>
      <c r="B15" s="83">
        <v>6225</v>
      </c>
      <c r="C15" s="48">
        <v>1000</v>
      </c>
      <c r="D15" s="16">
        <f t="shared" si="0"/>
        <v>5225</v>
      </c>
      <c r="E15" s="16"/>
      <c r="F15" s="16"/>
      <c r="G15" s="137">
        <v>6225</v>
      </c>
      <c r="H15" s="90" t="s">
        <v>164</v>
      </c>
    </row>
    <row r="16" spans="1:11" x14ac:dyDescent="0.2">
      <c r="A16" s="17" t="s">
        <v>5</v>
      </c>
      <c r="B16" s="44">
        <v>475</v>
      </c>
      <c r="C16" s="12">
        <v>475</v>
      </c>
      <c r="D16" s="8">
        <f t="shared" si="0"/>
        <v>0</v>
      </c>
      <c r="E16" s="8"/>
      <c r="F16" s="8"/>
      <c r="G16" s="135">
        <v>475</v>
      </c>
      <c r="H16" s="18"/>
    </row>
    <row r="17" spans="1:10" ht="30.75" customHeight="1" x14ac:dyDescent="0.2">
      <c r="A17" s="17" t="s">
        <v>18</v>
      </c>
      <c r="B17" s="44">
        <v>0</v>
      </c>
      <c r="C17" s="12">
        <v>0</v>
      </c>
      <c r="D17" s="8">
        <f t="shared" si="0"/>
        <v>0</v>
      </c>
      <c r="E17" s="8"/>
      <c r="F17" s="8"/>
      <c r="G17" s="135">
        <v>0</v>
      </c>
      <c r="H17" s="18"/>
    </row>
    <row r="18" spans="1:10" ht="15.75" customHeight="1" thickBot="1" x14ac:dyDescent="0.25">
      <c r="A18" s="40" t="s">
        <v>56</v>
      </c>
      <c r="B18" s="54">
        <f>SUM(B5:B17)-(B10)</f>
        <v>108178</v>
      </c>
      <c r="C18" s="41"/>
      <c r="D18" s="41"/>
      <c r="E18" s="41"/>
      <c r="F18" s="41"/>
      <c r="G18" s="138">
        <f>SUM(G5:G17)-(G10)</f>
        <v>117478</v>
      </c>
      <c r="H18" s="58"/>
    </row>
    <row r="19" spans="1:10" ht="16" thickBot="1" x14ac:dyDescent="0.25">
      <c r="A19" s="42" t="s">
        <v>6</v>
      </c>
      <c r="B19" s="55">
        <f>SUM(B5:B17)</f>
        <v>378105</v>
      </c>
      <c r="C19" s="43"/>
      <c r="D19" s="43"/>
      <c r="E19" s="43"/>
      <c r="F19" s="43"/>
      <c r="G19" s="139">
        <f>SUM(G5:G17)</f>
        <v>387405</v>
      </c>
      <c r="H19" s="56"/>
      <c r="J19" t="s">
        <v>45</v>
      </c>
    </row>
    <row r="20" spans="1:10" ht="22.5" customHeight="1" thickBot="1" x14ac:dyDescent="0.25">
      <c r="A20" s="174" t="s">
        <v>84</v>
      </c>
      <c r="B20" s="175"/>
      <c r="C20" s="176"/>
      <c r="D20" s="176"/>
      <c r="E20" s="176"/>
      <c r="F20" s="176"/>
      <c r="G20" s="176"/>
      <c r="H20" s="177"/>
    </row>
    <row r="21" spans="1:10" ht="29" thickBot="1" x14ac:dyDescent="0.25">
      <c r="A21" s="57" t="s">
        <v>37</v>
      </c>
      <c r="B21" s="22" t="s">
        <v>76</v>
      </c>
      <c r="C21" s="27" t="s">
        <v>61</v>
      </c>
      <c r="D21" s="7"/>
      <c r="E21" s="166" t="s">
        <v>92</v>
      </c>
      <c r="F21" s="35" t="s">
        <v>87</v>
      </c>
      <c r="G21" s="165" t="s">
        <v>227</v>
      </c>
      <c r="H21" s="3" t="s">
        <v>36</v>
      </c>
    </row>
    <row r="22" spans="1:10" ht="16" thickBot="1" x14ac:dyDescent="0.25">
      <c r="A22" s="181" t="s">
        <v>7</v>
      </c>
      <c r="B22" s="182"/>
      <c r="C22" s="183"/>
      <c r="D22" s="183"/>
      <c r="E22" s="183"/>
      <c r="F22" s="183"/>
      <c r="G22" s="183"/>
      <c r="H22" s="184"/>
    </row>
    <row r="23" spans="1:10" ht="16" thickBot="1" x14ac:dyDescent="0.25">
      <c r="A23" s="2" t="s">
        <v>8</v>
      </c>
      <c r="B23" s="9"/>
      <c r="C23" s="10"/>
      <c r="D23" s="10"/>
      <c r="E23" s="10"/>
      <c r="F23" s="10"/>
      <c r="G23" s="10"/>
      <c r="H23" s="11"/>
    </row>
    <row r="24" spans="1:10" ht="27.75" customHeight="1" thickBot="1" x14ac:dyDescent="0.25">
      <c r="A24" s="59" t="s">
        <v>19</v>
      </c>
      <c r="B24" s="30">
        <v>164888</v>
      </c>
      <c r="C24" s="8">
        <v>158033</v>
      </c>
      <c r="D24" s="8">
        <f>SUM(B24-C24)</f>
        <v>6855</v>
      </c>
      <c r="E24" s="117"/>
      <c r="F24" s="49"/>
      <c r="G24" s="136">
        <v>164888</v>
      </c>
      <c r="H24" s="18"/>
    </row>
    <row r="25" spans="1:10" ht="27.75" customHeight="1" thickBot="1" x14ac:dyDescent="0.25">
      <c r="A25" s="59" t="s">
        <v>80</v>
      </c>
      <c r="B25" s="30"/>
      <c r="C25" s="8">
        <f>SUM(C24)*2%</f>
        <v>3160.66</v>
      </c>
      <c r="D25" s="8">
        <f t="shared" ref="D25:D56" si="1">SUM(B25-C25)</f>
        <v>-3160.66</v>
      </c>
      <c r="E25" s="117"/>
      <c r="F25" s="49"/>
      <c r="G25" s="136">
        <v>4947</v>
      </c>
      <c r="H25" s="60"/>
    </row>
    <row r="26" spans="1:10" ht="30" customHeight="1" thickBot="1" x14ac:dyDescent="0.25">
      <c r="A26" s="59" t="s">
        <v>49</v>
      </c>
      <c r="B26" s="30">
        <f>SUM(B24+B25)*3%</f>
        <v>4946.6399999999994</v>
      </c>
      <c r="C26" s="8">
        <f>SUM(C24+C25)*3%</f>
        <v>4835.8098</v>
      </c>
      <c r="D26" s="8">
        <f t="shared" si="1"/>
        <v>110.83019999999942</v>
      </c>
      <c r="E26" s="117"/>
      <c r="F26" s="49"/>
      <c r="G26" s="136">
        <f>SUM(G24+G25)*3%</f>
        <v>5095.05</v>
      </c>
      <c r="H26" s="60" t="s">
        <v>60</v>
      </c>
    </row>
    <row r="27" spans="1:10" ht="31" thickBot="1" x14ac:dyDescent="0.25">
      <c r="A27" s="61" t="s">
        <v>51</v>
      </c>
      <c r="B27" s="30">
        <v>15821</v>
      </c>
      <c r="C27" s="8">
        <v>13757</v>
      </c>
      <c r="D27" s="8">
        <f t="shared" si="1"/>
        <v>2064</v>
      </c>
      <c r="E27" s="117"/>
      <c r="F27" s="49"/>
      <c r="G27" s="136">
        <v>15821</v>
      </c>
      <c r="H27" s="62" t="s">
        <v>85</v>
      </c>
    </row>
    <row r="28" spans="1:10" ht="18.75" customHeight="1" thickBot="1" x14ac:dyDescent="0.25">
      <c r="A28" s="59" t="s">
        <v>50</v>
      </c>
      <c r="B28" s="30">
        <f>(B24+B25)*0.1</f>
        <v>16488.8</v>
      </c>
      <c r="C28" s="8">
        <f>(C24+C25)*0.1</f>
        <v>16119.366000000002</v>
      </c>
      <c r="D28" s="8">
        <f t="shared" si="1"/>
        <v>369.43399999999747</v>
      </c>
      <c r="E28" s="117"/>
      <c r="F28" s="49"/>
      <c r="G28" s="136">
        <f>(G24+G25)*0.1</f>
        <v>16983.5</v>
      </c>
      <c r="H28" s="60">
        <v>9.5000000000000001E-2</v>
      </c>
    </row>
    <row r="29" spans="1:10" ht="16" thickBot="1" x14ac:dyDescent="0.25">
      <c r="A29" s="63" t="s">
        <v>20</v>
      </c>
      <c r="B29" s="44">
        <v>371</v>
      </c>
      <c r="C29" s="12">
        <v>371</v>
      </c>
      <c r="D29" s="8">
        <f t="shared" si="1"/>
        <v>0</v>
      </c>
      <c r="E29" s="118"/>
      <c r="F29" s="49"/>
      <c r="G29" s="135">
        <v>371</v>
      </c>
      <c r="H29" s="18"/>
    </row>
    <row r="30" spans="1:10" ht="16" thickBot="1" x14ac:dyDescent="0.25">
      <c r="A30" s="1" t="s">
        <v>9</v>
      </c>
      <c r="B30" s="45"/>
      <c r="C30" s="13"/>
      <c r="D30" s="8">
        <f t="shared" si="1"/>
        <v>0</v>
      </c>
      <c r="E30" s="119"/>
      <c r="F30" s="50"/>
      <c r="G30" s="140"/>
      <c r="H30" s="64"/>
    </row>
    <row r="31" spans="1:10" ht="16" thickBot="1" x14ac:dyDescent="0.25">
      <c r="A31" s="59" t="s">
        <v>22</v>
      </c>
      <c r="B31" s="44">
        <v>8400</v>
      </c>
      <c r="C31" s="12">
        <v>8400</v>
      </c>
      <c r="D31" s="8">
        <f t="shared" si="1"/>
        <v>0</v>
      </c>
      <c r="E31" s="118">
        <v>4200</v>
      </c>
      <c r="F31" s="49" t="s">
        <v>88</v>
      </c>
      <c r="G31" s="135">
        <v>4200</v>
      </c>
      <c r="H31" s="18"/>
    </row>
    <row r="32" spans="1:10" ht="16" thickBot="1" x14ac:dyDescent="0.25">
      <c r="A32" s="59" t="s">
        <v>21</v>
      </c>
      <c r="B32" s="44">
        <v>1800</v>
      </c>
      <c r="C32" s="12">
        <v>1800</v>
      </c>
      <c r="D32" s="8">
        <f t="shared" si="1"/>
        <v>0</v>
      </c>
      <c r="E32" s="118"/>
      <c r="F32" s="49"/>
      <c r="G32" s="135">
        <v>1800</v>
      </c>
      <c r="H32" s="60" t="s">
        <v>54</v>
      </c>
    </row>
    <row r="33" spans="1:11" ht="16.5" customHeight="1" thickBot="1" x14ac:dyDescent="0.25">
      <c r="A33" s="59" t="s">
        <v>23</v>
      </c>
      <c r="B33" s="30">
        <v>4000</v>
      </c>
      <c r="C33" s="8">
        <v>4000</v>
      </c>
      <c r="D33" s="8">
        <f t="shared" si="1"/>
        <v>0</v>
      </c>
      <c r="E33" s="117"/>
      <c r="F33" s="49"/>
      <c r="G33" s="136">
        <v>4000</v>
      </c>
      <c r="H33" s="60" t="s">
        <v>59</v>
      </c>
    </row>
    <row r="34" spans="1:11" ht="45" customHeight="1" thickBot="1" x14ac:dyDescent="0.25">
      <c r="A34" s="65" t="s">
        <v>24</v>
      </c>
      <c r="B34" s="30">
        <v>1000</v>
      </c>
      <c r="C34" s="8">
        <v>1500</v>
      </c>
      <c r="D34" s="8">
        <f t="shared" si="1"/>
        <v>-500</v>
      </c>
      <c r="E34" s="116">
        <v>9300</v>
      </c>
      <c r="F34" s="49" t="s">
        <v>234</v>
      </c>
      <c r="G34" s="136">
        <v>1000</v>
      </c>
      <c r="H34" s="18" t="s">
        <v>237</v>
      </c>
    </row>
    <row r="35" spans="1:11" ht="16" thickBot="1" x14ac:dyDescent="0.25">
      <c r="A35" s="1" t="s">
        <v>10</v>
      </c>
      <c r="B35" s="45"/>
      <c r="C35" s="13"/>
      <c r="D35" s="8">
        <f t="shared" si="1"/>
        <v>0</v>
      </c>
      <c r="E35" s="119"/>
      <c r="F35" s="50"/>
      <c r="G35" s="140"/>
      <c r="H35" s="64" t="s">
        <v>47</v>
      </c>
    </row>
    <row r="36" spans="1:11" ht="16" thickBot="1" x14ac:dyDescent="0.25">
      <c r="A36" s="59" t="s">
        <v>11</v>
      </c>
      <c r="B36" s="30">
        <v>21117</v>
      </c>
      <c r="C36" s="8">
        <v>20303</v>
      </c>
      <c r="D36" s="8">
        <f t="shared" si="1"/>
        <v>814</v>
      </c>
      <c r="E36" s="117">
        <v>8655</v>
      </c>
      <c r="F36" s="49" t="s">
        <v>89</v>
      </c>
      <c r="G36" s="136">
        <v>12462</v>
      </c>
      <c r="H36" s="66" t="s">
        <v>83</v>
      </c>
      <c r="I36" s="4"/>
      <c r="J36" s="5"/>
    </row>
    <row r="37" spans="1:11" ht="16" thickBot="1" x14ac:dyDescent="0.25">
      <c r="A37" s="59" t="s">
        <v>41</v>
      </c>
      <c r="B37" s="44">
        <v>2600</v>
      </c>
      <c r="C37" s="12">
        <v>3000</v>
      </c>
      <c r="D37" s="8">
        <f t="shared" si="1"/>
        <v>-400</v>
      </c>
      <c r="E37" s="118"/>
      <c r="F37" s="49"/>
      <c r="G37" s="135">
        <v>2600</v>
      </c>
      <c r="H37" s="115"/>
    </row>
    <row r="38" spans="1:11" ht="31" thickBot="1" x14ac:dyDescent="0.25">
      <c r="A38" s="68" t="s">
        <v>25</v>
      </c>
      <c r="B38" s="46">
        <v>425</v>
      </c>
      <c r="C38" s="14">
        <v>425</v>
      </c>
      <c r="D38" s="8">
        <f t="shared" si="1"/>
        <v>0</v>
      </c>
      <c r="E38" s="120"/>
      <c r="F38" s="51"/>
      <c r="G38" s="141">
        <v>425</v>
      </c>
      <c r="H38" s="69" t="s">
        <v>55</v>
      </c>
    </row>
    <row r="39" spans="1:11" ht="18.75" customHeight="1" thickBot="1" x14ac:dyDescent="0.25">
      <c r="A39" s="1" t="s">
        <v>26</v>
      </c>
      <c r="B39" s="44"/>
      <c r="C39" s="12"/>
      <c r="D39" s="8">
        <f t="shared" si="1"/>
        <v>0</v>
      </c>
      <c r="E39" s="118"/>
      <c r="F39" s="49"/>
      <c r="G39" s="135"/>
      <c r="H39" s="64"/>
    </row>
    <row r="40" spans="1:11" x14ac:dyDescent="0.2">
      <c r="A40" s="70" t="s">
        <v>27</v>
      </c>
      <c r="B40" s="47">
        <v>200</v>
      </c>
      <c r="C40" s="15">
        <v>600</v>
      </c>
      <c r="D40" s="8">
        <f t="shared" si="1"/>
        <v>-400</v>
      </c>
      <c r="E40" s="121"/>
      <c r="F40" s="52"/>
      <c r="G40" s="142">
        <v>200</v>
      </c>
      <c r="H40" s="18"/>
    </row>
    <row r="41" spans="1:11" ht="16" thickBot="1" x14ac:dyDescent="0.25">
      <c r="A41" s="59" t="s">
        <v>12</v>
      </c>
      <c r="B41" s="44">
        <v>250</v>
      </c>
      <c r="C41" s="12">
        <v>850</v>
      </c>
      <c r="D41" s="8">
        <f t="shared" si="1"/>
        <v>-600</v>
      </c>
      <c r="E41" s="118"/>
      <c r="F41" s="49"/>
      <c r="G41" s="135">
        <v>250</v>
      </c>
      <c r="H41" s="18"/>
    </row>
    <row r="42" spans="1:11" ht="16" thickBot="1" x14ac:dyDescent="0.25">
      <c r="A42" s="59" t="s">
        <v>13</v>
      </c>
      <c r="B42" s="44">
        <v>4000</v>
      </c>
      <c r="C42" s="12">
        <v>4000</v>
      </c>
      <c r="D42" s="8">
        <f t="shared" si="1"/>
        <v>0</v>
      </c>
      <c r="E42" s="118"/>
      <c r="F42" s="49"/>
      <c r="G42" s="135">
        <v>4000</v>
      </c>
      <c r="H42" s="18" t="s">
        <v>71</v>
      </c>
      <c r="K42" t="s">
        <v>34</v>
      </c>
    </row>
    <row r="43" spans="1:11" ht="16" thickBot="1" x14ac:dyDescent="0.25">
      <c r="A43" s="59" t="s">
        <v>28</v>
      </c>
      <c r="B43" s="44">
        <v>600</v>
      </c>
      <c r="C43" s="12">
        <v>600</v>
      </c>
      <c r="D43" s="8">
        <f t="shared" si="1"/>
        <v>0</v>
      </c>
      <c r="E43" s="118"/>
      <c r="F43" s="49"/>
      <c r="G43" s="135">
        <v>600</v>
      </c>
      <c r="H43" s="18" t="s">
        <v>66</v>
      </c>
    </row>
    <row r="44" spans="1:11" ht="16" thickBot="1" x14ac:dyDescent="0.25">
      <c r="A44" s="61" t="s">
        <v>29</v>
      </c>
      <c r="B44" s="44">
        <v>120</v>
      </c>
      <c r="C44" s="12">
        <v>120</v>
      </c>
      <c r="D44" s="8">
        <f t="shared" si="1"/>
        <v>0</v>
      </c>
      <c r="E44" s="118"/>
      <c r="F44" s="49"/>
      <c r="G44" s="135">
        <v>120</v>
      </c>
      <c r="H44" s="18" t="s">
        <v>52</v>
      </c>
    </row>
    <row r="45" spans="1:11" ht="16" thickBot="1" x14ac:dyDescent="0.25">
      <c r="A45" s="59" t="s">
        <v>30</v>
      </c>
      <c r="B45" s="44">
        <v>633</v>
      </c>
      <c r="C45" s="12">
        <v>633</v>
      </c>
      <c r="D45" s="8">
        <f t="shared" si="1"/>
        <v>0</v>
      </c>
      <c r="E45" s="118"/>
      <c r="F45" s="49"/>
      <c r="G45" s="135">
        <v>633</v>
      </c>
      <c r="H45" s="18" t="s">
        <v>53</v>
      </c>
    </row>
    <row r="46" spans="1:11" ht="16" thickBot="1" x14ac:dyDescent="0.25">
      <c r="A46" s="59" t="s">
        <v>38</v>
      </c>
      <c r="B46" s="44">
        <v>669</v>
      </c>
      <c r="C46" s="12">
        <v>669</v>
      </c>
      <c r="D46" s="8">
        <f t="shared" si="1"/>
        <v>0</v>
      </c>
      <c r="E46" s="118"/>
      <c r="F46" s="49"/>
      <c r="G46" s="135">
        <v>669</v>
      </c>
      <c r="H46" s="67" t="s">
        <v>64</v>
      </c>
    </row>
    <row r="47" spans="1:11" ht="40.5" customHeight="1" thickBot="1" x14ac:dyDescent="0.25">
      <c r="A47" s="59" t="s">
        <v>39</v>
      </c>
      <c r="B47" s="44">
        <v>1980</v>
      </c>
      <c r="C47" s="12">
        <v>1980</v>
      </c>
      <c r="D47" s="8">
        <f t="shared" si="1"/>
        <v>0</v>
      </c>
      <c r="E47" s="118"/>
      <c r="F47" s="49"/>
      <c r="G47" s="135">
        <v>1980</v>
      </c>
      <c r="H47" s="18" t="s">
        <v>63</v>
      </c>
    </row>
    <row r="48" spans="1:11" ht="16" thickBot="1" x14ac:dyDescent="0.25">
      <c r="A48" s="61" t="s">
        <v>14</v>
      </c>
      <c r="B48" s="44">
        <v>500</v>
      </c>
      <c r="C48" s="12">
        <v>500</v>
      </c>
      <c r="D48" s="8">
        <f t="shared" si="1"/>
        <v>0</v>
      </c>
      <c r="E48" s="118"/>
      <c r="F48" s="49"/>
      <c r="G48" s="135">
        <v>500</v>
      </c>
      <c r="H48" s="18" t="s">
        <v>166</v>
      </c>
    </row>
    <row r="49" spans="1:13" ht="25.5" customHeight="1" thickBot="1" x14ac:dyDescent="0.25">
      <c r="A49" s="71" t="s">
        <v>31</v>
      </c>
      <c r="B49" s="44"/>
      <c r="C49" s="12"/>
      <c r="D49" s="8"/>
      <c r="E49" s="118"/>
      <c r="F49" s="49"/>
      <c r="G49" s="135"/>
      <c r="H49" s="72"/>
    </row>
    <row r="50" spans="1:13" ht="18.75" customHeight="1" thickBot="1" x14ac:dyDescent="0.25">
      <c r="A50" s="59" t="s">
        <v>32</v>
      </c>
      <c r="B50" s="30">
        <v>500</v>
      </c>
      <c r="C50" s="8">
        <v>500</v>
      </c>
      <c r="D50" s="8">
        <f t="shared" si="1"/>
        <v>0</v>
      </c>
      <c r="E50" s="117"/>
      <c r="F50" s="49"/>
      <c r="G50" s="136">
        <v>500</v>
      </c>
      <c r="H50" s="18"/>
    </row>
    <row r="51" spans="1:13" ht="18.75" customHeight="1" thickBot="1" x14ac:dyDescent="0.25">
      <c r="A51" s="59" t="s">
        <v>15</v>
      </c>
      <c r="B51" s="30">
        <v>1200</v>
      </c>
      <c r="C51" s="8">
        <v>1200</v>
      </c>
      <c r="D51" s="8">
        <f t="shared" si="1"/>
        <v>0</v>
      </c>
      <c r="E51" s="117"/>
      <c r="F51" s="49"/>
      <c r="G51" s="136">
        <v>1200</v>
      </c>
      <c r="H51" s="18" t="s">
        <v>40</v>
      </c>
    </row>
    <row r="52" spans="1:13" ht="30.75" customHeight="1" thickBot="1" x14ac:dyDescent="0.25">
      <c r="A52" s="61" t="s">
        <v>33</v>
      </c>
      <c r="B52" s="30">
        <v>3864</v>
      </c>
      <c r="C52" s="8">
        <v>4084</v>
      </c>
      <c r="D52" s="8">
        <f t="shared" si="1"/>
        <v>-220</v>
      </c>
      <c r="E52" s="117">
        <v>3864</v>
      </c>
      <c r="F52" s="49" t="s">
        <v>90</v>
      </c>
      <c r="G52" s="136">
        <v>0</v>
      </c>
      <c r="H52" s="73"/>
    </row>
    <row r="53" spans="1:13" ht="30" customHeight="1" thickBot="1" x14ac:dyDescent="0.25">
      <c r="A53" s="59" t="s">
        <v>35</v>
      </c>
      <c r="B53" s="30">
        <v>3850</v>
      </c>
      <c r="C53" s="8">
        <v>3270</v>
      </c>
      <c r="D53" s="8">
        <f t="shared" si="1"/>
        <v>580</v>
      </c>
      <c r="E53" s="117">
        <v>3850</v>
      </c>
      <c r="F53" s="49" t="s">
        <v>91</v>
      </c>
      <c r="G53" s="136">
        <v>0</v>
      </c>
      <c r="H53" s="74" t="s">
        <v>86</v>
      </c>
    </row>
    <row r="54" spans="1:13" ht="18.75" customHeight="1" thickBot="1" x14ac:dyDescent="0.25">
      <c r="A54" s="59" t="s">
        <v>67</v>
      </c>
      <c r="B54" s="30">
        <v>3000</v>
      </c>
      <c r="C54" s="8">
        <v>6000</v>
      </c>
      <c r="D54" s="8">
        <f t="shared" si="1"/>
        <v>-3000</v>
      </c>
      <c r="E54" s="117"/>
      <c r="F54" s="49"/>
      <c r="G54" s="136">
        <v>3000</v>
      </c>
      <c r="H54" s="18" t="s">
        <v>68</v>
      </c>
      <c r="J54" s="6"/>
    </row>
    <row r="55" spans="1:13" ht="43.5" customHeight="1" thickBot="1" x14ac:dyDescent="0.25">
      <c r="A55" s="61" t="s">
        <v>65</v>
      </c>
      <c r="B55" s="30">
        <v>600</v>
      </c>
      <c r="C55" s="8">
        <v>1200</v>
      </c>
      <c r="D55" s="8">
        <f t="shared" si="1"/>
        <v>-600</v>
      </c>
      <c r="E55" s="8"/>
      <c r="F55" s="49"/>
      <c r="G55" s="136">
        <v>600</v>
      </c>
      <c r="H55" s="18" t="s">
        <v>82</v>
      </c>
    </row>
    <row r="56" spans="1:13" ht="29.25" customHeight="1" thickBot="1" x14ac:dyDescent="0.25">
      <c r="A56" s="59" t="s">
        <v>236</v>
      </c>
      <c r="B56" s="31">
        <v>25500</v>
      </c>
      <c r="C56" s="8">
        <v>25500</v>
      </c>
      <c r="D56" s="8">
        <f t="shared" si="1"/>
        <v>0</v>
      </c>
      <c r="E56" s="8"/>
      <c r="F56" s="49"/>
      <c r="G56" s="31">
        <v>30500</v>
      </c>
      <c r="H56" s="18"/>
      <c r="M56" t="s">
        <v>34</v>
      </c>
    </row>
    <row r="57" spans="1:13" ht="29.25" customHeight="1" thickBot="1" x14ac:dyDescent="0.25">
      <c r="A57" s="59" t="s">
        <v>70</v>
      </c>
      <c r="B57" s="32">
        <v>70000</v>
      </c>
      <c r="C57" s="8"/>
      <c r="D57" s="8"/>
      <c r="E57" s="8"/>
      <c r="F57" s="49"/>
      <c r="G57" s="32">
        <v>70000</v>
      </c>
      <c r="H57" s="18" t="s">
        <v>163</v>
      </c>
    </row>
    <row r="58" spans="1:13" ht="29.25" customHeight="1" x14ac:dyDescent="0.2">
      <c r="A58" s="63" t="s">
        <v>74</v>
      </c>
      <c r="B58" s="32">
        <v>31428</v>
      </c>
      <c r="C58" s="8"/>
      <c r="D58" s="8"/>
      <c r="E58" s="8"/>
      <c r="F58" s="49"/>
      <c r="G58" s="32">
        <v>31428</v>
      </c>
      <c r="H58" s="18" t="s">
        <v>81</v>
      </c>
    </row>
    <row r="59" spans="1:13" ht="19.5" customHeight="1" x14ac:dyDescent="0.2">
      <c r="A59" s="75" t="s">
        <v>43</v>
      </c>
      <c r="B59" s="30">
        <f>SUM(B24:B58)</f>
        <v>390751.44</v>
      </c>
      <c r="C59" s="29"/>
      <c r="D59" s="8"/>
      <c r="E59" s="163" t="s">
        <v>233</v>
      </c>
      <c r="F59" s="53"/>
      <c r="G59" s="136">
        <f>SUM(G24:G58)</f>
        <v>380772.55</v>
      </c>
      <c r="H59" s="76"/>
    </row>
    <row r="60" spans="1:13" ht="29.25" customHeight="1" x14ac:dyDescent="0.2">
      <c r="A60" s="77" t="s">
        <v>79</v>
      </c>
      <c r="B60" s="30">
        <f>SUM(B24:B56)</f>
        <v>289323.44</v>
      </c>
      <c r="C60" s="8">
        <f>SUM(C23:C56)</f>
        <v>287410.8358</v>
      </c>
      <c r="D60" s="8"/>
      <c r="E60" s="116">
        <f>SUM(E24:E55)</f>
        <v>29869</v>
      </c>
      <c r="F60" s="49"/>
      <c r="G60" s="136">
        <f>SUM(G24:G56)</f>
        <v>279344.55</v>
      </c>
      <c r="H60" s="66"/>
    </row>
    <row r="61" spans="1:13" x14ac:dyDescent="0.2">
      <c r="A61" s="78" t="s">
        <v>58</v>
      </c>
      <c r="B61" s="28">
        <f>SUM(B10)-SUM(B24:B56)</f>
        <v>-19396.440000000002</v>
      </c>
      <c r="C61" s="12"/>
      <c r="D61" s="36"/>
      <c r="E61" s="8"/>
      <c r="F61" s="34"/>
      <c r="G61" s="28">
        <f>SUM(G9+G10)-SUM(G24:G56)</f>
        <v>-117.54999999998836</v>
      </c>
      <c r="H61" s="76"/>
      <c r="I61" t="s">
        <v>48</v>
      </c>
    </row>
    <row r="62" spans="1:13" ht="16" thickBot="1" x14ac:dyDescent="0.25">
      <c r="A62" s="79" t="s">
        <v>42</v>
      </c>
      <c r="B62" s="93">
        <f>SUM(B19-B60)</f>
        <v>88781.56</v>
      </c>
      <c r="C62" s="80"/>
      <c r="D62" s="80"/>
      <c r="E62" s="80"/>
      <c r="F62" s="80"/>
      <c r="G62" s="93"/>
      <c r="H62" s="81"/>
    </row>
    <row r="67" spans="3:3" x14ac:dyDescent="0.2">
      <c r="C67" t="s">
        <v>45</v>
      </c>
    </row>
  </sheetData>
  <mergeCells count="4">
    <mergeCell ref="A1:H1"/>
    <mergeCell ref="A20:H20"/>
    <mergeCell ref="A3:H3"/>
    <mergeCell ref="A22:H22"/>
  </mergeCells>
  <printOptions headings="1" gridLines="1"/>
  <pageMargins left="0.7" right="0.7" top="0.75" bottom="0.75" header="0.3" footer="0.3"/>
  <pageSetup scale="94" fitToHeight="0" orientation="portrait"/>
  <headerFooter>
    <oddHeader>&amp;C Page &amp;P of 2</oddHeader>
  </headerFooter>
  <rowBreaks count="1" manualBreakCount="1">
    <brk id="1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5BC1D-EE93-134F-BD9A-9FDACC1DEB59}">
  <dimension ref="B1:E16"/>
  <sheetViews>
    <sheetView zoomScale="150" zoomScaleNormal="150" workbookViewId="0">
      <selection activeCell="E16" sqref="E16"/>
    </sheetView>
  </sheetViews>
  <sheetFormatPr baseColWidth="10" defaultRowHeight="15" x14ac:dyDescent="0.2"/>
  <cols>
    <col min="2" max="2" width="17.83203125" customWidth="1"/>
    <col min="3" max="3" width="11.1640625" bestFit="1" customWidth="1"/>
    <col min="5" max="5" width="35" customWidth="1"/>
  </cols>
  <sheetData>
    <row r="1" spans="2:5" ht="16" thickBot="1" x14ac:dyDescent="0.25"/>
    <row r="2" spans="2:5" x14ac:dyDescent="0.2">
      <c r="B2" s="167"/>
      <c r="C2" s="168" t="s">
        <v>170</v>
      </c>
      <c r="D2" s="169"/>
      <c r="E2" s="170"/>
    </row>
    <row r="3" spans="2:5" x14ac:dyDescent="0.2">
      <c r="B3" s="125" t="s">
        <v>167</v>
      </c>
      <c r="C3" s="122" t="s">
        <v>168</v>
      </c>
      <c r="D3" s="122" t="s">
        <v>169</v>
      </c>
      <c r="E3" s="129" t="s">
        <v>36</v>
      </c>
    </row>
    <row r="4" spans="2:5" x14ac:dyDescent="0.2">
      <c r="B4" s="126" t="s">
        <v>171</v>
      </c>
      <c r="C4" s="123">
        <v>3850</v>
      </c>
      <c r="D4" s="122" t="s">
        <v>175</v>
      </c>
      <c r="E4" s="133"/>
    </row>
    <row r="5" spans="2:5" x14ac:dyDescent="0.2">
      <c r="B5" s="126" t="s">
        <v>172</v>
      </c>
      <c r="C5" s="123">
        <v>3864</v>
      </c>
      <c r="D5" s="122" t="s">
        <v>175</v>
      </c>
      <c r="E5" s="130" t="s">
        <v>179</v>
      </c>
    </row>
    <row r="6" spans="2:5" x14ac:dyDescent="0.2">
      <c r="B6" s="126" t="s">
        <v>11</v>
      </c>
      <c r="C6" s="123">
        <v>8655</v>
      </c>
      <c r="D6" s="122" t="s">
        <v>176</v>
      </c>
      <c r="E6" s="130" t="s">
        <v>228</v>
      </c>
    </row>
    <row r="7" spans="2:5" x14ac:dyDescent="0.2">
      <c r="B7" s="126" t="s">
        <v>173</v>
      </c>
      <c r="C7" s="123">
        <v>4200</v>
      </c>
      <c r="D7" s="122" t="s">
        <v>177</v>
      </c>
      <c r="E7" s="130" t="s">
        <v>231</v>
      </c>
    </row>
    <row r="8" spans="2:5" x14ac:dyDescent="0.2">
      <c r="B8" s="126" t="s">
        <v>174</v>
      </c>
      <c r="C8" s="123">
        <v>9300</v>
      </c>
      <c r="D8" s="122" t="s">
        <v>178</v>
      </c>
      <c r="E8" s="130" t="s">
        <v>180</v>
      </c>
    </row>
    <row r="9" spans="2:5" x14ac:dyDescent="0.2">
      <c r="B9" s="126"/>
      <c r="C9" s="123"/>
      <c r="D9" s="34"/>
      <c r="E9" s="130" t="s">
        <v>181</v>
      </c>
    </row>
    <row r="10" spans="2:5" x14ac:dyDescent="0.2">
      <c r="B10" s="126"/>
      <c r="C10" s="124">
        <f>SUM(C4:C8)</f>
        <v>29869</v>
      </c>
      <c r="D10" s="34"/>
      <c r="E10" s="132" t="s">
        <v>229</v>
      </c>
    </row>
    <row r="11" spans="2:5" ht="16" thickBot="1" x14ac:dyDescent="0.25">
      <c r="B11" s="127"/>
      <c r="C11" s="128"/>
      <c r="D11" s="128"/>
      <c r="E11" s="131" t="s">
        <v>230</v>
      </c>
    </row>
    <row r="13" spans="2:5" x14ac:dyDescent="0.2">
      <c r="E13" s="134" t="s">
        <v>232</v>
      </c>
    </row>
    <row r="14" spans="2:5" x14ac:dyDescent="0.2">
      <c r="E14" s="134" t="s">
        <v>182</v>
      </c>
    </row>
    <row r="15" spans="2:5" x14ac:dyDescent="0.2">
      <c r="E15" s="134" t="s">
        <v>183</v>
      </c>
    </row>
    <row r="16" spans="2:5" x14ac:dyDescent="0.2">
      <c r="E16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23D1-CDF4-CE45-8902-9E09E77058DE}">
  <dimension ref="B1:H27"/>
  <sheetViews>
    <sheetView workbookViewId="0">
      <selection activeCell="H9" sqref="H9"/>
    </sheetView>
  </sheetViews>
  <sheetFormatPr baseColWidth="10" defaultRowHeight="15" x14ac:dyDescent="0.2"/>
  <cols>
    <col min="7" max="7" width="20.5" customWidth="1"/>
    <col min="8" max="8" width="32.6640625" customWidth="1"/>
  </cols>
  <sheetData>
    <row r="1" spans="2:8" ht="16" thickBot="1" x14ac:dyDescent="0.25">
      <c r="B1" s="196" t="s">
        <v>226</v>
      </c>
      <c r="C1" s="197"/>
      <c r="D1" s="197"/>
      <c r="E1" s="197"/>
      <c r="F1" s="197"/>
      <c r="G1" s="197"/>
      <c r="H1" s="198"/>
    </row>
    <row r="2" spans="2:8" x14ac:dyDescent="0.2">
      <c r="B2" s="199" t="s">
        <v>186</v>
      </c>
      <c r="C2" s="199" t="s">
        <v>187</v>
      </c>
      <c r="D2" s="199" t="s">
        <v>188</v>
      </c>
      <c r="E2" s="199" t="s">
        <v>189</v>
      </c>
      <c r="F2" s="145" t="s">
        <v>190</v>
      </c>
      <c r="G2" s="199" t="s">
        <v>193</v>
      </c>
      <c r="H2" s="199" t="s">
        <v>194</v>
      </c>
    </row>
    <row r="3" spans="2:8" x14ac:dyDescent="0.2">
      <c r="B3" s="200"/>
      <c r="C3" s="200"/>
      <c r="D3" s="200"/>
      <c r="E3" s="200"/>
      <c r="F3" s="145" t="s">
        <v>191</v>
      </c>
      <c r="G3" s="200"/>
      <c r="H3" s="200"/>
    </row>
    <row r="4" spans="2:8" ht="16" thickBot="1" x14ac:dyDescent="0.25">
      <c r="B4" s="201"/>
      <c r="C4" s="201"/>
      <c r="D4" s="201"/>
      <c r="E4" s="201"/>
      <c r="F4" s="146" t="s">
        <v>192</v>
      </c>
      <c r="G4" s="201"/>
      <c r="H4" s="201"/>
    </row>
    <row r="5" spans="2:8" ht="16" thickBot="1" x14ac:dyDescent="0.25">
      <c r="B5" s="147" t="s">
        <v>195</v>
      </c>
      <c r="C5" s="148"/>
      <c r="D5" s="148"/>
      <c r="E5" s="148"/>
      <c r="F5" s="148"/>
      <c r="G5" s="148"/>
      <c r="H5" s="148"/>
    </row>
    <row r="6" spans="2:8" ht="30" x14ac:dyDescent="0.2">
      <c r="B6" s="187" t="s">
        <v>196</v>
      </c>
      <c r="C6" s="185">
        <v>60400</v>
      </c>
      <c r="D6" s="189" t="s">
        <v>48</v>
      </c>
      <c r="E6" s="189" t="s">
        <v>48</v>
      </c>
      <c r="F6" s="185">
        <v>33000</v>
      </c>
      <c r="G6" s="150" t="s">
        <v>197</v>
      </c>
      <c r="H6" s="185">
        <v>93400</v>
      </c>
    </row>
    <row r="7" spans="2:8" ht="16" thickBot="1" x14ac:dyDescent="0.25">
      <c r="B7" s="188"/>
      <c r="C7" s="186"/>
      <c r="D7" s="190"/>
      <c r="E7" s="190"/>
      <c r="F7" s="186"/>
      <c r="G7" s="151" t="s">
        <v>198</v>
      </c>
      <c r="H7" s="186"/>
    </row>
    <row r="8" spans="2:8" ht="31" thickBot="1" x14ac:dyDescent="0.25">
      <c r="B8" s="152" t="s">
        <v>199</v>
      </c>
      <c r="C8" s="148"/>
      <c r="D8" s="148"/>
      <c r="E8" s="148"/>
      <c r="F8" s="148"/>
      <c r="G8" s="148"/>
      <c r="H8" s="148"/>
    </row>
    <row r="9" spans="2:8" ht="106" thickBot="1" x14ac:dyDescent="0.25">
      <c r="B9" s="153" t="s">
        <v>200</v>
      </c>
      <c r="C9" s="154">
        <v>4000</v>
      </c>
      <c r="D9" s="151" t="s">
        <v>48</v>
      </c>
      <c r="E9" s="151" t="s">
        <v>48</v>
      </c>
      <c r="F9" s="151" t="s">
        <v>48</v>
      </c>
      <c r="G9" s="151" t="s">
        <v>201</v>
      </c>
      <c r="H9" s="154">
        <v>4000</v>
      </c>
    </row>
    <row r="10" spans="2:8" ht="16" thickBot="1" x14ac:dyDescent="0.25">
      <c r="B10" s="153" t="s">
        <v>202</v>
      </c>
      <c r="C10" s="154">
        <v>200</v>
      </c>
      <c r="D10" s="151" t="s">
        <v>48</v>
      </c>
      <c r="E10" s="151" t="s">
        <v>48</v>
      </c>
      <c r="F10" s="151" t="s">
        <v>48</v>
      </c>
      <c r="G10" s="151" t="s">
        <v>48</v>
      </c>
      <c r="H10" s="154">
        <v>200</v>
      </c>
    </row>
    <row r="11" spans="2:8" x14ac:dyDescent="0.2">
      <c r="B11" s="187" t="s">
        <v>203</v>
      </c>
      <c r="C11" s="189" t="s">
        <v>48</v>
      </c>
      <c r="D11" s="189" t="s">
        <v>204</v>
      </c>
      <c r="E11" s="192">
        <v>2942.3</v>
      </c>
      <c r="F11" s="189" t="s">
        <v>48</v>
      </c>
      <c r="G11" s="150" t="s">
        <v>205</v>
      </c>
      <c r="H11" s="192">
        <v>2942.3</v>
      </c>
    </row>
    <row r="12" spans="2:8" ht="16" thickBot="1" x14ac:dyDescent="0.25">
      <c r="B12" s="188"/>
      <c r="C12" s="190"/>
      <c r="D12" s="190"/>
      <c r="E12" s="193"/>
      <c r="F12" s="190"/>
      <c r="G12" s="151" t="s">
        <v>206</v>
      </c>
      <c r="H12" s="193"/>
    </row>
    <row r="13" spans="2:8" ht="76" thickBot="1" x14ac:dyDescent="0.25">
      <c r="B13" s="153" t="s">
        <v>207</v>
      </c>
      <c r="C13" s="151" t="s">
        <v>48</v>
      </c>
      <c r="D13" s="151" t="s">
        <v>48</v>
      </c>
      <c r="E13" s="154">
        <v>112</v>
      </c>
      <c r="F13" s="151" t="s">
        <v>48</v>
      </c>
      <c r="G13" s="151" t="s">
        <v>208</v>
      </c>
      <c r="H13" s="154">
        <v>112</v>
      </c>
    </row>
    <row r="14" spans="2:8" ht="46" thickBot="1" x14ac:dyDescent="0.25">
      <c r="B14" s="153" t="s">
        <v>209</v>
      </c>
      <c r="C14" s="151" t="s">
        <v>48</v>
      </c>
      <c r="D14" s="151" t="s">
        <v>48</v>
      </c>
      <c r="E14" s="154">
        <v>1000</v>
      </c>
      <c r="F14" s="151" t="s">
        <v>48</v>
      </c>
      <c r="G14" s="151" t="s">
        <v>210</v>
      </c>
      <c r="H14" s="154">
        <v>1000</v>
      </c>
    </row>
    <row r="15" spans="2:8" ht="31" thickBot="1" x14ac:dyDescent="0.25">
      <c r="B15" s="153" t="s">
        <v>211</v>
      </c>
      <c r="C15" s="151" t="s">
        <v>48</v>
      </c>
      <c r="D15" s="151" t="s">
        <v>48</v>
      </c>
      <c r="E15" s="154">
        <v>100</v>
      </c>
      <c r="F15" s="151" t="s">
        <v>48</v>
      </c>
      <c r="G15" s="151" t="s">
        <v>212</v>
      </c>
      <c r="H15" s="154">
        <v>100</v>
      </c>
    </row>
    <row r="16" spans="2:8" ht="61" thickBot="1" x14ac:dyDescent="0.25">
      <c r="B16" s="153" t="s">
        <v>213</v>
      </c>
      <c r="C16" s="151" t="s">
        <v>48</v>
      </c>
      <c r="D16" s="154">
        <v>220</v>
      </c>
      <c r="E16" s="151">
        <v>0</v>
      </c>
      <c r="F16" s="151" t="s">
        <v>48</v>
      </c>
      <c r="G16" s="151" t="s">
        <v>214</v>
      </c>
      <c r="H16" s="154">
        <v>261</v>
      </c>
    </row>
    <row r="17" spans="2:8" x14ac:dyDescent="0.2">
      <c r="B17" s="187" t="s">
        <v>215</v>
      </c>
      <c r="C17" s="185">
        <v>5400</v>
      </c>
      <c r="D17" s="189" t="s">
        <v>48</v>
      </c>
      <c r="E17" s="189" t="s">
        <v>48</v>
      </c>
      <c r="F17" s="189" t="s">
        <v>48</v>
      </c>
      <c r="G17" s="150" t="s">
        <v>160</v>
      </c>
      <c r="H17" s="185">
        <v>5400</v>
      </c>
    </row>
    <row r="18" spans="2:8" x14ac:dyDescent="0.2">
      <c r="B18" s="194"/>
      <c r="C18" s="191"/>
      <c r="D18" s="195"/>
      <c r="E18" s="195"/>
      <c r="F18" s="195"/>
      <c r="G18" s="150" t="s">
        <v>48</v>
      </c>
      <c r="H18" s="191"/>
    </row>
    <row r="19" spans="2:8" ht="16" thickBot="1" x14ac:dyDescent="0.25">
      <c r="B19" s="188"/>
      <c r="C19" s="186"/>
      <c r="D19" s="190"/>
      <c r="E19" s="190"/>
      <c r="F19" s="190"/>
      <c r="G19" s="151" t="s">
        <v>216</v>
      </c>
      <c r="H19" s="186"/>
    </row>
    <row r="20" spans="2:8" ht="40" customHeight="1" x14ac:dyDescent="0.2">
      <c r="B20" s="187" t="s">
        <v>217</v>
      </c>
      <c r="C20" s="189" t="s">
        <v>48</v>
      </c>
      <c r="D20" s="189" t="s">
        <v>48</v>
      </c>
      <c r="E20" s="185">
        <v>4084</v>
      </c>
      <c r="F20" s="189" t="s">
        <v>48</v>
      </c>
      <c r="G20" s="189" t="s">
        <v>218</v>
      </c>
      <c r="H20" s="149">
        <v>4084</v>
      </c>
    </row>
    <row r="21" spans="2:8" ht="16" thickBot="1" x14ac:dyDescent="0.25">
      <c r="B21" s="188"/>
      <c r="C21" s="190"/>
      <c r="D21" s="190"/>
      <c r="E21" s="186"/>
      <c r="F21" s="190"/>
      <c r="G21" s="190"/>
      <c r="H21" s="151" t="s">
        <v>48</v>
      </c>
    </row>
    <row r="22" spans="2:8" ht="46" thickBot="1" x14ac:dyDescent="0.25">
      <c r="B22" s="153" t="s">
        <v>159</v>
      </c>
      <c r="C22" s="151" t="s">
        <v>48</v>
      </c>
      <c r="D22" s="151" t="s">
        <v>48</v>
      </c>
      <c r="E22" s="154">
        <v>2000</v>
      </c>
      <c r="F22" s="151" t="s">
        <v>48</v>
      </c>
      <c r="G22" s="151" t="s">
        <v>161</v>
      </c>
      <c r="H22" s="154">
        <v>2000</v>
      </c>
    </row>
    <row r="23" spans="2:8" ht="30" x14ac:dyDescent="0.2">
      <c r="B23" s="187" t="s">
        <v>219</v>
      </c>
      <c r="C23" s="185">
        <v>3650</v>
      </c>
      <c r="D23" s="189" t="s">
        <v>48</v>
      </c>
      <c r="E23" s="185">
        <v>2000</v>
      </c>
      <c r="F23" s="189" t="s">
        <v>48</v>
      </c>
      <c r="G23" s="150" t="s">
        <v>220</v>
      </c>
      <c r="H23" s="185">
        <v>5000</v>
      </c>
    </row>
    <row r="24" spans="2:8" ht="16" thickBot="1" x14ac:dyDescent="0.25">
      <c r="B24" s="188"/>
      <c r="C24" s="186"/>
      <c r="D24" s="190"/>
      <c r="E24" s="186"/>
      <c r="F24" s="190"/>
      <c r="G24" s="151" t="s">
        <v>221</v>
      </c>
      <c r="H24" s="186"/>
    </row>
    <row r="25" spans="2:8" ht="46" thickBot="1" x14ac:dyDescent="0.25">
      <c r="B25" s="155" t="s">
        <v>222</v>
      </c>
      <c r="C25" s="156">
        <v>12600</v>
      </c>
      <c r="D25" s="156">
        <v>220</v>
      </c>
      <c r="E25" s="157">
        <v>12279.3</v>
      </c>
      <c r="F25" s="158" t="s">
        <v>223</v>
      </c>
      <c r="G25" s="151" t="s">
        <v>48</v>
      </c>
      <c r="H25" s="157">
        <v>25099.3</v>
      </c>
    </row>
    <row r="26" spans="2:8" ht="31" thickBot="1" x14ac:dyDescent="0.25">
      <c r="B26" s="159" t="s">
        <v>115</v>
      </c>
      <c r="C26" s="151" t="s">
        <v>48</v>
      </c>
      <c r="D26" s="151" t="s">
        <v>48</v>
      </c>
      <c r="E26" s="154">
        <v>15258</v>
      </c>
      <c r="F26" s="151" t="s">
        <v>48</v>
      </c>
      <c r="G26" s="151" t="s">
        <v>224</v>
      </c>
      <c r="H26" s="154">
        <v>15258</v>
      </c>
    </row>
    <row r="27" spans="2:8" ht="16" thickBot="1" x14ac:dyDescent="0.25">
      <c r="B27" s="160" t="s">
        <v>225</v>
      </c>
      <c r="C27" s="161">
        <v>73650</v>
      </c>
      <c r="D27" s="156">
        <v>220</v>
      </c>
      <c r="E27" s="162">
        <v>27537.3</v>
      </c>
      <c r="F27" s="161">
        <v>33000</v>
      </c>
      <c r="G27" s="151" t="s">
        <v>48</v>
      </c>
      <c r="H27" s="162">
        <v>133757.29999999999</v>
      </c>
    </row>
  </sheetData>
  <mergeCells count="37">
    <mergeCell ref="H6:H7"/>
    <mergeCell ref="B1:H1"/>
    <mergeCell ref="B2:B4"/>
    <mergeCell ref="C2:C4"/>
    <mergeCell ref="D2:D4"/>
    <mergeCell ref="E2:E4"/>
    <mergeCell ref="G2:G4"/>
    <mergeCell ref="H2:H4"/>
    <mergeCell ref="B6:B7"/>
    <mergeCell ref="C6:C7"/>
    <mergeCell ref="D6:D7"/>
    <mergeCell ref="E6:E7"/>
    <mergeCell ref="F6:F7"/>
    <mergeCell ref="H17:H19"/>
    <mergeCell ref="B11:B12"/>
    <mergeCell ref="C11:C12"/>
    <mergeCell ref="D11:D12"/>
    <mergeCell ref="E11:E12"/>
    <mergeCell ref="F11:F12"/>
    <mergeCell ref="H11:H12"/>
    <mergeCell ref="B17:B19"/>
    <mergeCell ref="C17:C19"/>
    <mergeCell ref="D17:D19"/>
    <mergeCell ref="E17:E19"/>
    <mergeCell ref="F17:F19"/>
    <mergeCell ref="H23:H24"/>
    <mergeCell ref="B20:B21"/>
    <mergeCell ref="C20:C21"/>
    <mergeCell ref="D20:D21"/>
    <mergeCell ref="E20:E21"/>
    <mergeCell ref="F20:F21"/>
    <mergeCell ref="G20:G21"/>
    <mergeCell ref="B23:B24"/>
    <mergeCell ref="C23:C24"/>
    <mergeCell ref="D23:D24"/>
    <mergeCell ref="E23:E24"/>
    <mergeCell ref="F23:F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E6A5-7FFC-964B-9BEA-BC40FC3C7A13}">
  <dimension ref="A1:F38"/>
  <sheetViews>
    <sheetView workbookViewId="0">
      <selection activeCell="H8" sqref="H8"/>
    </sheetView>
  </sheetViews>
  <sheetFormatPr baseColWidth="10" defaultRowHeight="15" x14ac:dyDescent="0.2"/>
  <cols>
    <col min="1" max="1" width="21.1640625" customWidth="1"/>
    <col min="2" max="2" width="18.6640625" customWidth="1"/>
    <col min="3" max="3" width="14.33203125" customWidth="1"/>
    <col min="4" max="4" width="26.6640625" customWidth="1"/>
    <col min="5" max="5" width="30" customWidth="1"/>
    <col min="6" max="6" width="41" customWidth="1"/>
  </cols>
  <sheetData>
    <row r="1" spans="1:6" x14ac:dyDescent="0.2">
      <c r="A1" s="219" t="s">
        <v>93</v>
      </c>
      <c r="B1" s="222" t="s">
        <v>94</v>
      </c>
      <c r="C1" s="225" t="s">
        <v>95</v>
      </c>
      <c r="D1" s="95" t="s">
        <v>96</v>
      </c>
      <c r="E1" s="225" t="s">
        <v>97</v>
      </c>
      <c r="F1" s="228" t="s">
        <v>98</v>
      </c>
    </row>
    <row r="2" spans="1:6" x14ac:dyDescent="0.2">
      <c r="A2" s="220"/>
      <c r="B2" s="223"/>
      <c r="C2" s="226"/>
      <c r="D2" s="96" t="s">
        <v>99</v>
      </c>
      <c r="E2" s="226"/>
      <c r="F2" s="229"/>
    </row>
    <row r="3" spans="1:6" x14ac:dyDescent="0.2">
      <c r="A3" s="220"/>
      <c r="B3" s="223"/>
      <c r="C3" s="226"/>
      <c r="D3" s="96" t="s">
        <v>100</v>
      </c>
      <c r="E3" s="226"/>
      <c r="F3" s="229"/>
    </row>
    <row r="4" spans="1:6" x14ac:dyDescent="0.2">
      <c r="A4" s="221"/>
      <c r="B4" s="224"/>
      <c r="C4" s="227"/>
      <c r="D4" s="97"/>
      <c r="E4" s="227"/>
      <c r="F4" s="230"/>
    </row>
    <row r="5" spans="1:6" x14ac:dyDescent="0.2">
      <c r="A5" s="216" t="s">
        <v>101</v>
      </c>
      <c r="B5" s="217"/>
      <c r="C5" s="217"/>
      <c r="D5" s="217"/>
      <c r="E5" s="217"/>
      <c r="F5" s="218"/>
    </row>
    <row r="6" spans="1:6" ht="30" x14ac:dyDescent="0.2">
      <c r="A6" s="98" t="s">
        <v>102</v>
      </c>
      <c r="B6" s="99">
        <v>835</v>
      </c>
      <c r="C6" s="100">
        <v>27</v>
      </c>
      <c r="D6" s="101"/>
      <c r="E6" s="100">
        <v>22491</v>
      </c>
      <c r="F6" s="102"/>
    </row>
    <row r="7" spans="1:6" x14ac:dyDescent="0.2">
      <c r="A7" s="98" t="s">
        <v>103</v>
      </c>
      <c r="B7" s="103" t="s">
        <v>104</v>
      </c>
      <c r="C7" s="104">
        <v>2868</v>
      </c>
      <c r="D7" s="101"/>
      <c r="E7" s="100">
        <v>2868</v>
      </c>
      <c r="F7" s="102" t="s">
        <v>105</v>
      </c>
    </row>
    <row r="8" spans="1:6" x14ac:dyDescent="0.2">
      <c r="A8" s="98" t="s">
        <v>106</v>
      </c>
      <c r="B8" s="103" t="s">
        <v>107</v>
      </c>
      <c r="C8" s="100">
        <v>35</v>
      </c>
      <c r="D8" s="105">
        <v>1400</v>
      </c>
      <c r="E8" s="106"/>
      <c r="F8" s="102" t="s">
        <v>108</v>
      </c>
    </row>
    <row r="9" spans="1:6" x14ac:dyDescent="0.2">
      <c r="A9" s="98" t="s">
        <v>109</v>
      </c>
      <c r="B9" s="103" t="s">
        <v>110</v>
      </c>
      <c r="C9" s="100">
        <v>26.75</v>
      </c>
      <c r="D9" s="105">
        <v>2675</v>
      </c>
      <c r="E9" s="106"/>
      <c r="F9" s="102" t="s">
        <v>111</v>
      </c>
    </row>
    <row r="10" spans="1:6" x14ac:dyDescent="0.2">
      <c r="A10" s="98" t="s">
        <v>112</v>
      </c>
      <c r="B10" s="103" t="s">
        <v>113</v>
      </c>
      <c r="C10" s="100">
        <v>26.75</v>
      </c>
      <c r="D10" s="105">
        <v>6687.5</v>
      </c>
      <c r="E10" s="106"/>
      <c r="F10" s="102" t="s">
        <v>114</v>
      </c>
    </row>
    <row r="11" spans="1:6" x14ac:dyDescent="0.2">
      <c r="A11" s="98" t="s">
        <v>115</v>
      </c>
      <c r="B11" s="103" t="s">
        <v>116</v>
      </c>
      <c r="C11" s="100">
        <v>27.2</v>
      </c>
      <c r="D11" s="105">
        <v>5440</v>
      </c>
      <c r="E11" s="100"/>
      <c r="F11" s="102" t="s">
        <v>117</v>
      </c>
    </row>
    <row r="12" spans="1:6" x14ac:dyDescent="0.2">
      <c r="A12" s="107" t="s">
        <v>118</v>
      </c>
      <c r="B12" s="108"/>
      <c r="C12" s="109"/>
      <c r="D12" s="109">
        <f>SUM(D6:D11)</f>
        <v>16202.5</v>
      </c>
      <c r="E12" s="109">
        <f>SUM(E6:E11)</f>
        <v>25359</v>
      </c>
      <c r="F12" s="110"/>
    </row>
    <row r="13" spans="1:6" x14ac:dyDescent="0.2">
      <c r="A13" s="204" t="s">
        <v>119</v>
      </c>
      <c r="B13" s="205"/>
      <c r="C13" s="205"/>
      <c r="D13" s="205"/>
      <c r="E13" s="205"/>
      <c r="F13" s="206"/>
    </row>
    <row r="14" spans="1:6" x14ac:dyDescent="0.2">
      <c r="A14" s="98" t="s">
        <v>120</v>
      </c>
      <c r="B14" s="99">
        <v>500</v>
      </c>
      <c r="C14" s="105">
        <v>0.57999999999999996</v>
      </c>
      <c r="D14" s="105"/>
      <c r="E14" s="105">
        <v>290</v>
      </c>
      <c r="F14" s="111"/>
    </row>
    <row r="15" spans="1:6" x14ac:dyDescent="0.2">
      <c r="A15" s="107" t="s">
        <v>121</v>
      </c>
      <c r="B15" s="112"/>
      <c r="C15" s="109"/>
      <c r="D15" s="109">
        <f>SUM(D14:D14)</f>
        <v>0</v>
      </c>
      <c r="E15" s="109">
        <f>SUM(E14:E14)</f>
        <v>290</v>
      </c>
      <c r="F15" s="110"/>
    </row>
    <row r="16" spans="1:6" x14ac:dyDescent="0.2">
      <c r="A16" s="207" t="s">
        <v>122</v>
      </c>
      <c r="B16" s="208"/>
      <c r="C16" s="208"/>
      <c r="D16" s="208"/>
      <c r="E16" s="208"/>
      <c r="F16" s="209"/>
    </row>
    <row r="17" spans="1:6" x14ac:dyDescent="0.2">
      <c r="A17" s="98" t="s">
        <v>123</v>
      </c>
      <c r="B17" s="103">
        <v>30</v>
      </c>
      <c r="C17" s="104">
        <v>50</v>
      </c>
      <c r="D17" s="101"/>
      <c r="E17" s="100">
        <v>1500</v>
      </c>
      <c r="F17" s="102" t="s">
        <v>124</v>
      </c>
    </row>
    <row r="18" spans="1:6" ht="45" customHeight="1" x14ac:dyDescent="0.2">
      <c r="A18" s="98" t="s">
        <v>125</v>
      </c>
      <c r="B18" s="99">
        <v>9</v>
      </c>
      <c r="C18" s="105">
        <v>50</v>
      </c>
      <c r="D18" s="105"/>
      <c r="E18" s="105">
        <v>450</v>
      </c>
      <c r="F18" s="111" t="s">
        <v>126</v>
      </c>
    </row>
    <row r="19" spans="1:6" x14ac:dyDescent="0.2">
      <c r="A19" s="98" t="s">
        <v>127</v>
      </c>
      <c r="B19" s="99">
        <v>28</v>
      </c>
      <c r="C19" s="105">
        <v>38</v>
      </c>
      <c r="D19" s="105"/>
      <c r="E19" s="105">
        <v>1064</v>
      </c>
      <c r="F19" s="111" t="s">
        <v>128</v>
      </c>
    </row>
    <row r="20" spans="1:6" ht="28" customHeight="1" x14ac:dyDescent="0.2">
      <c r="A20" s="98" t="s">
        <v>129</v>
      </c>
      <c r="B20" s="99">
        <v>30</v>
      </c>
      <c r="C20" s="105">
        <v>51</v>
      </c>
      <c r="D20" s="105"/>
      <c r="E20" s="105">
        <v>1600</v>
      </c>
      <c r="F20" s="111" t="s">
        <v>130</v>
      </c>
    </row>
    <row r="21" spans="1:6" ht="30" customHeight="1" x14ac:dyDescent="0.2">
      <c r="A21" s="98" t="s">
        <v>131</v>
      </c>
      <c r="B21" s="103" t="s">
        <v>132</v>
      </c>
      <c r="C21" s="113" t="s">
        <v>132</v>
      </c>
      <c r="D21" s="105"/>
      <c r="E21" s="105">
        <v>200</v>
      </c>
      <c r="F21" s="111" t="s">
        <v>133</v>
      </c>
    </row>
    <row r="22" spans="1:6" x14ac:dyDescent="0.2">
      <c r="A22" s="107" t="s">
        <v>134</v>
      </c>
      <c r="B22" s="108" t="s">
        <v>135</v>
      </c>
      <c r="C22" s="109"/>
      <c r="D22" s="109">
        <f>SUM(D18:D20)</f>
        <v>0</v>
      </c>
      <c r="E22" s="109">
        <f>SUM(E17:E21)</f>
        <v>4814</v>
      </c>
      <c r="F22" s="110"/>
    </row>
    <row r="23" spans="1:6" x14ac:dyDescent="0.2">
      <c r="A23" s="210" t="s">
        <v>136</v>
      </c>
      <c r="B23" s="211"/>
      <c r="C23" s="211"/>
      <c r="D23" s="211"/>
      <c r="E23" s="211"/>
      <c r="F23" s="212"/>
    </row>
    <row r="24" spans="1:6" ht="40" customHeight="1" x14ac:dyDescent="0.2">
      <c r="A24" s="98" t="s">
        <v>137</v>
      </c>
      <c r="B24" s="103" t="s">
        <v>132</v>
      </c>
      <c r="C24" s="113" t="s">
        <v>132</v>
      </c>
      <c r="D24" s="105">
        <v>2000</v>
      </c>
      <c r="E24" s="105">
        <v>500</v>
      </c>
      <c r="F24" s="111" t="s">
        <v>138</v>
      </c>
    </row>
    <row r="25" spans="1:6" ht="42" customHeight="1" x14ac:dyDescent="0.2">
      <c r="A25" s="98" t="s">
        <v>139</v>
      </c>
      <c r="B25" s="103" t="s">
        <v>140</v>
      </c>
      <c r="C25" s="113" t="s">
        <v>132</v>
      </c>
      <c r="D25" s="105">
        <v>900</v>
      </c>
      <c r="E25" s="105"/>
      <c r="F25" s="111" t="s">
        <v>141</v>
      </c>
    </row>
    <row r="26" spans="1:6" ht="43" customHeight="1" x14ac:dyDescent="0.2">
      <c r="A26" s="98" t="s">
        <v>142</v>
      </c>
      <c r="B26" s="103" t="s">
        <v>132</v>
      </c>
      <c r="C26" s="113" t="s">
        <v>132</v>
      </c>
      <c r="D26" s="105"/>
      <c r="E26" s="105">
        <v>465</v>
      </c>
      <c r="F26" s="111" t="s">
        <v>143</v>
      </c>
    </row>
    <row r="27" spans="1:6" x14ac:dyDescent="0.2">
      <c r="A27" s="107" t="s">
        <v>144</v>
      </c>
      <c r="B27" s="108" t="s">
        <v>135</v>
      </c>
      <c r="C27" s="109"/>
      <c r="D27" s="109">
        <f>SUM(D24:D26)</f>
        <v>2900</v>
      </c>
      <c r="E27" s="109">
        <f>SUM(E24:E26)</f>
        <v>965</v>
      </c>
      <c r="F27" s="110"/>
    </row>
    <row r="28" spans="1:6" x14ac:dyDescent="0.2">
      <c r="A28" s="213" t="s">
        <v>145</v>
      </c>
      <c r="B28" s="214"/>
      <c r="C28" s="214"/>
      <c r="D28" s="214"/>
      <c r="E28" s="214"/>
      <c r="F28" s="215"/>
    </row>
    <row r="29" spans="1:6" x14ac:dyDescent="0.2">
      <c r="A29" s="98" t="s">
        <v>146</v>
      </c>
      <c r="B29" s="99" t="s">
        <v>135</v>
      </c>
      <c r="C29" s="113"/>
      <c r="D29" s="105">
        <v>1500</v>
      </c>
      <c r="E29" s="105" t="s">
        <v>147</v>
      </c>
      <c r="F29" s="111" t="s">
        <v>148</v>
      </c>
    </row>
    <row r="30" spans="1:6" x14ac:dyDescent="0.2">
      <c r="A30" s="107" t="s">
        <v>149</v>
      </c>
      <c r="B30" s="112" t="s">
        <v>135</v>
      </c>
      <c r="C30" s="109"/>
      <c r="D30" s="109">
        <f>SUM(D29:D29)</f>
        <v>1500</v>
      </c>
      <c r="E30" s="109">
        <f>SUM(E29:E29)</f>
        <v>0</v>
      </c>
      <c r="F30" s="110"/>
    </row>
    <row r="31" spans="1:6" x14ac:dyDescent="0.2">
      <c r="A31" s="213" t="s">
        <v>150</v>
      </c>
      <c r="B31" s="214"/>
      <c r="C31" s="214"/>
      <c r="D31" s="214"/>
      <c r="E31" s="214"/>
      <c r="F31" s="215"/>
    </row>
    <row r="32" spans="1:6" x14ac:dyDescent="0.2">
      <c r="A32" s="98" t="s">
        <v>151</v>
      </c>
      <c r="B32" s="99" t="s">
        <v>135</v>
      </c>
      <c r="C32" s="113"/>
      <c r="D32" s="105">
        <v>0</v>
      </c>
      <c r="E32" s="105"/>
      <c r="F32" s="111" t="s">
        <v>108</v>
      </c>
    </row>
    <row r="33" spans="1:6" x14ac:dyDescent="0.2">
      <c r="A33" s="98" t="s">
        <v>152</v>
      </c>
      <c r="B33" s="99"/>
      <c r="C33" s="105"/>
      <c r="D33" s="105">
        <v>2000</v>
      </c>
      <c r="E33" s="105"/>
      <c r="F33" s="111" t="s">
        <v>153</v>
      </c>
    </row>
    <row r="34" spans="1:6" x14ac:dyDescent="0.2">
      <c r="A34" s="98" t="s">
        <v>154</v>
      </c>
      <c r="B34" s="99"/>
      <c r="C34" s="105"/>
      <c r="D34" s="105">
        <v>2000</v>
      </c>
      <c r="E34" s="105"/>
      <c r="F34" s="111" t="s">
        <v>155</v>
      </c>
    </row>
    <row r="35" spans="1:6" x14ac:dyDescent="0.2">
      <c r="A35" s="98" t="s">
        <v>156</v>
      </c>
      <c r="B35" s="99" t="s">
        <v>135</v>
      </c>
      <c r="C35" s="113"/>
      <c r="D35" s="113"/>
      <c r="E35" s="105">
        <v>1575</v>
      </c>
      <c r="F35" s="111" t="s">
        <v>157</v>
      </c>
    </row>
    <row r="36" spans="1:6" x14ac:dyDescent="0.2">
      <c r="A36" s="114" t="s">
        <v>158</v>
      </c>
      <c r="B36" s="112"/>
      <c r="C36" s="109"/>
      <c r="D36" s="109">
        <f>SUM(D32:D35)</f>
        <v>4000</v>
      </c>
      <c r="E36" s="109">
        <f>SUM(E32:E35)</f>
        <v>1575</v>
      </c>
      <c r="F36" s="110"/>
    </row>
    <row r="37" spans="1:6" x14ac:dyDescent="0.2">
      <c r="A37" s="213"/>
      <c r="B37" s="214"/>
      <c r="C37" s="214"/>
      <c r="D37" s="214"/>
      <c r="E37" s="214"/>
      <c r="F37" s="215"/>
    </row>
    <row r="38" spans="1:6" x14ac:dyDescent="0.2">
      <c r="A38" s="202" t="s">
        <v>185</v>
      </c>
      <c r="B38" s="203"/>
      <c r="C38" s="203"/>
      <c r="D38" s="143">
        <f>SUM(D12,D22,D27,D30,D36)</f>
        <v>24602.5</v>
      </c>
      <c r="E38" s="143">
        <f>SUM(E12,E15,E22,E27,E30, E36)</f>
        <v>33003</v>
      </c>
      <c r="F38" s="144"/>
    </row>
  </sheetData>
  <mergeCells count="13">
    <mergeCell ref="A5:F5"/>
    <mergeCell ref="A1:A4"/>
    <mergeCell ref="B1:B4"/>
    <mergeCell ref="C1:C4"/>
    <mergeCell ref="E1:E4"/>
    <mergeCell ref="F1:F4"/>
    <mergeCell ref="A38:C38"/>
    <mergeCell ref="A13:F13"/>
    <mergeCell ref="A16:F16"/>
    <mergeCell ref="A23:F23"/>
    <mergeCell ref="A28:F28"/>
    <mergeCell ref="A31:F31"/>
    <mergeCell ref="A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21-22 Budget</vt:lpstr>
      <vt:lpstr>Summary of Budget Change Rq</vt:lpstr>
      <vt:lpstr>Watershed Resource Center</vt:lpstr>
      <vt:lpstr>Stormwater Stars</vt:lpstr>
      <vt:lpstr>'21-22 Budget'!Print_Area</vt:lpstr>
    </vt:vector>
  </TitlesOfParts>
  <Company>NWNW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Sieber</dc:creator>
  <cp:lastModifiedBy>Mark Sieber</cp:lastModifiedBy>
  <cp:lastPrinted>2020-09-15T14:27:48Z</cp:lastPrinted>
  <dcterms:created xsi:type="dcterms:W3CDTF">2010-05-10T22:52:36Z</dcterms:created>
  <dcterms:modified xsi:type="dcterms:W3CDTF">2021-05-06T00:34:40Z</dcterms:modified>
</cp:coreProperties>
</file>